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firstSheet="5" activeTab="9"/>
  </bookViews>
  <sheets>
    <sheet name="Tabelle2" sheetId="1" r:id="rId1"/>
    <sheet name="Tabelle1" sheetId="2" r:id="rId2"/>
    <sheet name="Zusatz 2006" sheetId="3" r:id="rId3"/>
    <sheet name="Club 2006" sheetId="4" r:id="rId4"/>
    <sheet name="Pokal" sheetId="5" r:id="rId5"/>
    <sheet name="FLU_06" sheetId="6" r:id="rId6"/>
    <sheet name="Zusatz Jug_ 2006" sheetId="7" r:id="rId7"/>
    <sheet name="Pokal 2007" sheetId="8" r:id="rId8"/>
    <sheet name="Zusatz 2007" sheetId="9" r:id="rId9"/>
    <sheet name="Club 2007" sheetId="10" r:id="rId10"/>
  </sheets>
  <definedNames>
    <definedName name="_xlnm.Print_Area" localSheetId="5">'FLU_06'!$A:$J</definedName>
    <definedName name="_xlnm.Print_Area" localSheetId="4">'Pokal'!$A$1:$M$74</definedName>
    <definedName name="_xlnm.Print_Area" localSheetId="7">'Pokal 2007'!$A$1:$M$74</definedName>
    <definedName name="_xlnm.Print_Area" localSheetId="1">'Tabelle1'!$A$1:$C$21</definedName>
    <definedName name="_xlnm.Print_Area" localSheetId="2">'Zusatz 2006'!$A:$CC</definedName>
    <definedName name="_xlnm.Print_Area" localSheetId="8">'Zusatz 2007'!$A:$BR</definedName>
  </definedNames>
  <calcPr fullCalcOnLoad="1"/>
</workbook>
</file>

<file path=xl/sharedStrings.xml><?xml version="1.0" encoding="utf-8"?>
<sst xmlns="http://schemas.openxmlformats.org/spreadsheetml/2006/main" count="2968" uniqueCount="259">
  <si>
    <t>BUTKEREIT</t>
  </si>
  <si>
    <t>Jürgen</t>
  </si>
  <si>
    <t xml:space="preserve">  </t>
  </si>
  <si>
    <t>CULLMANN</t>
  </si>
  <si>
    <t>Tobias</t>
  </si>
  <si>
    <t>DAVOUDI</t>
  </si>
  <si>
    <t>Patrick</t>
  </si>
  <si>
    <t>Stefan</t>
  </si>
  <si>
    <t>DENEKE</t>
  </si>
  <si>
    <t>Wenzel</t>
  </si>
  <si>
    <t>DOWIDAT</t>
  </si>
  <si>
    <t>Ulrike</t>
  </si>
  <si>
    <t>EICHHORN</t>
  </si>
  <si>
    <t>Herbert</t>
  </si>
  <si>
    <t>EIDEN</t>
  </si>
  <si>
    <t>Janek</t>
  </si>
  <si>
    <t>FAUST</t>
  </si>
  <si>
    <t>Kurt-Erich</t>
  </si>
  <si>
    <t>GASPER</t>
  </si>
  <si>
    <t>Diana</t>
  </si>
  <si>
    <t>Ralf</t>
  </si>
  <si>
    <t>GOERGEN</t>
  </si>
  <si>
    <t>Erwin</t>
  </si>
  <si>
    <t>GRAF</t>
  </si>
  <si>
    <t>Roger</t>
  </si>
  <si>
    <t>HAUTH</t>
  </si>
  <si>
    <t>Erich</t>
  </si>
  <si>
    <t>HERRMANN</t>
  </si>
  <si>
    <t>Otmar</t>
  </si>
  <si>
    <t>HEYDENREICH</t>
  </si>
  <si>
    <t>Rudi</t>
  </si>
  <si>
    <t>HOFMANN</t>
  </si>
  <si>
    <t>Emanuel</t>
  </si>
  <si>
    <t>JUNGLEN</t>
  </si>
  <si>
    <t>Claudia</t>
  </si>
  <si>
    <t>KALTENBRUNN</t>
  </si>
  <si>
    <t>Guido</t>
  </si>
  <si>
    <t>Klaus</t>
  </si>
  <si>
    <t>KULLMANN</t>
  </si>
  <si>
    <t>Inge</t>
  </si>
  <si>
    <t>Paul</t>
  </si>
  <si>
    <t>LABARBE</t>
  </si>
  <si>
    <t>Walter</t>
  </si>
  <si>
    <t>LAUX</t>
  </si>
  <si>
    <t>Alexander</t>
  </si>
  <si>
    <t>Marcel</t>
  </si>
  <si>
    <t>MITSCHER</t>
  </si>
  <si>
    <t>Udo</t>
  </si>
  <si>
    <t>MUELLEN</t>
  </si>
  <si>
    <t>Hans-Dieter</t>
  </si>
  <si>
    <t>MÜLLER</t>
  </si>
  <si>
    <t>Benjamin</t>
  </si>
  <si>
    <t>Betty</t>
  </si>
  <si>
    <t>NOVO</t>
  </si>
  <si>
    <t>Marco</t>
  </si>
  <si>
    <t>Silke</t>
  </si>
  <si>
    <t>PALM</t>
  </si>
  <si>
    <t>Carsten</t>
  </si>
  <si>
    <t>Franz</t>
  </si>
  <si>
    <t>Karin</t>
  </si>
  <si>
    <t>PIEPER</t>
  </si>
  <si>
    <t>Birgit</t>
  </si>
  <si>
    <t>Markus</t>
  </si>
  <si>
    <t>Oliver</t>
  </si>
  <si>
    <t>Sabrina</t>
  </si>
  <si>
    <t>Ulrich</t>
  </si>
  <si>
    <t>PULL</t>
  </si>
  <si>
    <t>Lucienne</t>
  </si>
  <si>
    <t>Rudolf</t>
  </si>
  <si>
    <t>RIEDEL</t>
  </si>
  <si>
    <t>Dietmar</t>
  </si>
  <si>
    <t>SCHALL</t>
  </si>
  <si>
    <t>Michael</t>
  </si>
  <si>
    <t>SCHERER</t>
  </si>
  <si>
    <t>Friedhelm</t>
  </si>
  <si>
    <t>SCHULL</t>
  </si>
  <si>
    <t>Günter</t>
  </si>
  <si>
    <t>STEINFURTH</t>
  </si>
  <si>
    <t>USELDINGER</t>
  </si>
  <si>
    <t>Gudrun</t>
  </si>
  <si>
    <t>von der PÜTTEN</t>
  </si>
  <si>
    <t>Stephan</t>
  </si>
  <si>
    <t>Karte Nr.</t>
  </si>
  <si>
    <t>Datum</t>
  </si>
  <si>
    <t>Unterschrft Mitspieler</t>
  </si>
  <si>
    <t>Zusatz</t>
  </si>
  <si>
    <t>Runde       2006</t>
  </si>
  <si>
    <t>Zusatzrunde 2006</t>
  </si>
  <si>
    <t>Teilnehmer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</si>
  <si>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</si>
  <si>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</si>
  <si>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</si>
  <si>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</si>
  <si>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</si>
  <si>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</si>
  <si>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</si>
  <si>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</si>
  <si>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</si>
  <si>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</si>
  <si>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</si>
  <si>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</si>
  <si>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</si>
  <si>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</si>
  <si>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</si>
  <si>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</si>
  <si>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</si>
  <si>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</si>
  <si>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</si>
  <si>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</si>
  <si>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</si>
  <si>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</si>
  <si>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</si>
  <si>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</si>
  <si>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</si>
  <si>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</si>
  <si>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</si>
  <si>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</si>
  <si>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</si>
  <si>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</si>
  <si>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</si>
  <si>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</si>
  <si>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</si>
  <si>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</si>
  <si>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</si>
  <si>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</si>
  <si>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</si>
  <si>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</si>
  <si>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</si>
  <si>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</si>
  <si>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</si>
  <si>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</si>
  <si>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</si>
  <si>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</si>
  <si>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</si>
  <si>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</si>
  <si>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</si>
  <si>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</si>
  <si>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</si>
  <si>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</si>
  <si>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gut</t>
  </si>
  <si>
    <t>schl</t>
  </si>
  <si>
    <t>ges.</t>
  </si>
  <si>
    <t>Anzahl</t>
  </si>
  <si>
    <t>Schnitt</t>
  </si>
  <si>
    <t>Deneke Wenzel</t>
  </si>
  <si>
    <t xml:space="preserve"> =</t>
  </si>
  <si>
    <t>b</t>
  </si>
  <si>
    <t>Laux Alexander</t>
  </si>
  <si>
    <t>Müller Benjamin</t>
  </si>
  <si>
    <t>Pieper Uli</t>
  </si>
  <si>
    <t>v.d.Pütten Stephan</t>
  </si>
  <si>
    <t>Laux Marcel</t>
  </si>
  <si>
    <t>Riedel Dietmar</t>
  </si>
  <si>
    <t>Eiden Janek</t>
  </si>
  <si>
    <t>Useldinger Gudrun</t>
  </si>
  <si>
    <t>Pull Rudolf</t>
  </si>
  <si>
    <t>Schull Günter</t>
  </si>
  <si>
    <t>Hofmann Emanuel</t>
  </si>
  <si>
    <t>Dowidat Ulrike</t>
  </si>
  <si>
    <t>Pieper Oliver</t>
  </si>
  <si>
    <t>Labarbe Walter</t>
  </si>
  <si>
    <t>Heydenreich Rudi</t>
  </si>
  <si>
    <t>Clubmeisterschaft 2006</t>
  </si>
  <si>
    <t>SUMME</t>
  </si>
  <si>
    <t>SCHN</t>
  </si>
  <si>
    <t>Streicher</t>
  </si>
  <si>
    <t>Sch</t>
  </si>
  <si>
    <t>Ampl</t>
  </si>
  <si>
    <t>Jugend</t>
  </si>
  <si>
    <t xml:space="preserve"> </t>
  </si>
  <si>
    <t>=</t>
  </si>
  <si>
    <t>-</t>
  </si>
  <si>
    <t>Pieper Sabrina</t>
  </si>
  <si>
    <t>Davoudi Patrick</t>
  </si>
  <si>
    <t>Herren</t>
  </si>
  <si>
    <t>Görgen  Erwin</t>
  </si>
  <si>
    <t>v.d. Pütten Stephan</t>
  </si>
  <si>
    <t>Müllen H.Dieter</t>
  </si>
  <si>
    <t>Kaltenbrunn Klaus</t>
  </si>
  <si>
    <t>Hauth Erich</t>
  </si>
  <si>
    <t>Graf Roger</t>
  </si>
  <si>
    <t>Herrmann Otmar</t>
  </si>
  <si>
    <t>Butkereit Jürgen</t>
  </si>
  <si>
    <t>xxx</t>
  </si>
  <si>
    <t>Mitscher Udo</t>
  </si>
  <si>
    <t>Damen</t>
  </si>
  <si>
    <t>Dowidat Ulli</t>
  </si>
  <si>
    <t>Gasper Diana</t>
  </si>
  <si>
    <t>Pokalspiel 2006   1. Runde</t>
  </si>
  <si>
    <t>Pieper Markus</t>
  </si>
  <si>
    <t>:</t>
  </si>
  <si>
    <t>Gasper Ralf</t>
  </si>
  <si>
    <t>Cullmann Tobias</t>
  </si>
  <si>
    <t>Görgen Erwin</t>
  </si>
  <si>
    <t>Pokalspiel 2006   2. Runde</t>
  </si>
  <si>
    <t>Pokalspiel 2006   3. Runde</t>
  </si>
  <si>
    <t>Pokalspiel 2006   4. Runde</t>
  </si>
  <si>
    <t>Endspiel</t>
  </si>
  <si>
    <t>Flutlichtturnier 25.06.2006</t>
  </si>
  <si>
    <t>Ampli</t>
  </si>
  <si>
    <t>Davoudi Stefan</t>
  </si>
  <si>
    <t>Mallmann Christian</t>
  </si>
  <si>
    <t>Zusatzrunde Gruppe 1</t>
  </si>
  <si>
    <t>Martiné</t>
  </si>
  <si>
    <t>Görgen</t>
  </si>
  <si>
    <t>Labarbe</t>
  </si>
  <si>
    <t xml:space="preserve">Pieper </t>
  </si>
  <si>
    <t>Heydenreich</t>
  </si>
  <si>
    <t xml:space="preserve">Pull </t>
  </si>
  <si>
    <t>Palm</t>
  </si>
  <si>
    <t>Mitscher</t>
  </si>
  <si>
    <t>Thomas</t>
  </si>
  <si>
    <t>Martiné Thomas</t>
  </si>
  <si>
    <t>XX</t>
  </si>
  <si>
    <t>Palm Franz</t>
  </si>
  <si>
    <t>Tabelle</t>
  </si>
  <si>
    <t>PL</t>
  </si>
  <si>
    <t>Name</t>
  </si>
  <si>
    <t>SP</t>
  </si>
  <si>
    <t>Pu +</t>
  </si>
  <si>
    <t>Pu -</t>
  </si>
  <si>
    <t>Schläge</t>
  </si>
  <si>
    <t>Zusatzrunde Gruppe 2</t>
  </si>
  <si>
    <t>Pieper</t>
  </si>
  <si>
    <t>Dowidat</t>
  </si>
  <si>
    <t>Gei</t>
  </si>
  <si>
    <t>Useldinger</t>
  </si>
  <si>
    <t>Jochem</t>
  </si>
  <si>
    <t>Müllen</t>
  </si>
  <si>
    <t>Graf</t>
  </si>
  <si>
    <t>Uli</t>
  </si>
  <si>
    <t>Ulli</t>
  </si>
  <si>
    <t>Nino</t>
  </si>
  <si>
    <t xml:space="preserve">Dowidat Ulli </t>
  </si>
  <si>
    <t>Gei Nino</t>
  </si>
  <si>
    <t>Jochem Udo</t>
  </si>
  <si>
    <t>Müllen H.-Dieter</t>
  </si>
  <si>
    <t>Zusatzrunde Jugend 2006</t>
  </si>
  <si>
    <t>ab</t>
  </si>
  <si>
    <t>ac</t>
  </si>
  <si>
    <t>ad</t>
  </si>
  <si>
    <t>ae</t>
  </si>
  <si>
    <t xml:space="preserve"> :</t>
  </si>
  <si>
    <t>Tabellenstand</t>
  </si>
  <si>
    <t>Pokalspiel 2007   1. Runde</t>
  </si>
  <si>
    <t>Fischer Nils</t>
  </si>
  <si>
    <t>Müller Betti</t>
  </si>
  <si>
    <t>Anton Siegfried</t>
  </si>
  <si>
    <t>Pokalspiel 2007   2. Runde</t>
  </si>
  <si>
    <t>Bis 24.06.2007</t>
  </si>
  <si>
    <t>Pokalspiel 2007   3. Runde</t>
  </si>
  <si>
    <t>Zusatzrunde 2007</t>
  </si>
  <si>
    <t>Anton Siggi</t>
  </si>
  <si>
    <t>Cullmann  Tobias</t>
  </si>
  <si>
    <t>Clubmeisterschaft 2007</t>
  </si>
  <si>
    <t>MMT</t>
  </si>
  <si>
    <t>Martiné Patrick</t>
  </si>
  <si>
    <t>Pokalspiel 2007   4. Runde</t>
  </si>
  <si>
    <t>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</si>
</sst>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i/>
      <u val="single"/>
      <sz val="12"/>
      <name val="Arial"/>
      <family val="2"/>
    </font>
    <font>
      <b/>
      <i/>
      <u val="single"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i/>
      <u val="single"/>
      <sz val="30"/>
      <name val="Arial"/>
      <family val="2"/>
    </font>
    <font>
      <sz val="12"/>
      <name val="Arial"/>
      <family val="2"/>
    </font>
    <font>
      <b/>
      <i/>
      <u val="single"/>
      <sz val="15"/>
      <name val="Arial"/>
      <family val="2"/>
    </font>
    <font>
      <b/>
      <sz val="15"/>
      <name val="Arial"/>
      <family val="2"/>
    </font>
    <font>
      <b/>
      <u val="single"/>
      <sz val="26"/>
      <name val="Bassoon"/>
      <family val="2"/>
    </font>
    <font>
      <b/>
      <sz val="12"/>
      <color indexed="8"/>
      <name val="Arial"/>
      <family val="2"/>
    </font>
    <font>
      <b/>
      <i/>
      <u val="single"/>
      <sz val="25"/>
      <name val="Arial"/>
      <family val="2"/>
    </font>
    <font>
      <b/>
      <u val="single"/>
      <sz val="10"/>
      <name val="Arial"/>
      <family val="2"/>
    </font>
    <font>
      <b/>
      <sz val="24"/>
      <name val="Bassoon"/>
      <family val="2"/>
    </font>
    <font>
      <b/>
      <i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2" fillId="0" borderId="6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4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3" fillId="0" borderId="0" xfId="0" applyFont="1" applyAlignment="1">
      <alignment horizontal="right" textRotation="90"/>
    </xf>
    <xf numFmtId="0" fontId="3" fillId="0" borderId="0" xfId="0" applyFont="1" applyAlignment="1">
      <alignment horizontal="left" textRotation="90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3" borderId="14" xfId="0" applyFont="1" applyFill="1" applyBorder="1" applyAlignment="1">
      <alignment/>
    </xf>
    <xf numFmtId="14" fontId="11" fillId="3" borderId="15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4" fontId="11" fillId="3" borderId="15" xfId="0" applyNumberFormat="1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4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2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2" fontId="0" fillId="0" borderId="21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5" borderId="23" xfId="0" applyFont="1" applyFill="1" applyBorder="1" applyAlignment="1">
      <alignment/>
    </xf>
    <xf numFmtId="0" fontId="5" fillId="5" borderId="24" xfId="0" applyFont="1" applyFill="1" applyBorder="1" applyAlignment="1">
      <alignment/>
    </xf>
    <xf numFmtId="0" fontId="15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0" fillId="0" borderId="5" xfId="0" applyBorder="1" applyAlignment="1">
      <alignment/>
    </xf>
    <xf numFmtId="0" fontId="7" fillId="5" borderId="23" xfId="0" applyFont="1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5" fillId="0" borderId="5" xfId="0" applyFont="1" applyBorder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5" borderId="23" xfId="0" applyFont="1" applyFill="1" applyBorder="1" applyAlignment="1">
      <alignment/>
    </xf>
    <xf numFmtId="0" fontId="7" fillId="0" borderId="23" xfId="0" applyFont="1" applyBorder="1" applyAlignment="1">
      <alignment horizontal="right"/>
    </xf>
    <xf numFmtId="0" fontId="15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6" xfId="0" applyBorder="1" applyAlignment="1">
      <alignment/>
    </xf>
    <xf numFmtId="0" fontId="19" fillId="5" borderId="23" xfId="0" applyFont="1" applyFill="1" applyBorder="1" applyAlignment="1">
      <alignment/>
    </xf>
    <xf numFmtId="0" fontId="19" fillId="5" borderId="23" xfId="0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7" fillId="5" borderId="0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5" borderId="0" xfId="0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23" xfId="0" applyFont="1" applyBorder="1" applyAlignment="1">
      <alignment horizontal="left"/>
    </xf>
    <xf numFmtId="0" fontId="15" fillId="5" borderId="23" xfId="0" applyFont="1" applyFill="1" applyBorder="1" applyAlignment="1">
      <alignment/>
    </xf>
    <xf numFmtId="0" fontId="0" fillId="5" borderId="24" xfId="0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15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7" fillId="6" borderId="12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8" xfId="0" applyFont="1" applyBorder="1" applyAlignment="1">
      <alignment/>
    </xf>
    <xf numFmtId="0" fontId="7" fillId="6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7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5" fillId="0" borderId="19" xfId="0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5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5" fillId="0" borderId="7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5" fillId="0" borderId="9" xfId="0" applyFont="1" applyBorder="1" applyAlignment="1">
      <alignment/>
    </xf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15" fillId="0" borderId="2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5" fillId="7" borderId="24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6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/>
    </xf>
    <xf numFmtId="0" fontId="7" fillId="8" borderId="23" xfId="0" applyFont="1" applyFill="1" applyBorder="1" applyAlignment="1">
      <alignment/>
    </xf>
    <xf numFmtId="0" fontId="7" fillId="8" borderId="23" xfId="0" applyFont="1" applyFill="1" applyBorder="1" applyAlignment="1">
      <alignment horizontal="right"/>
    </xf>
    <xf numFmtId="0" fontId="5" fillId="8" borderId="24" xfId="0" applyFont="1" applyFill="1" applyBorder="1" applyAlignment="1">
      <alignment/>
    </xf>
    <xf numFmtId="0" fontId="19" fillId="8" borderId="23" xfId="0" applyFont="1" applyFill="1" applyBorder="1" applyAlignment="1">
      <alignment/>
    </xf>
    <xf numFmtId="0" fontId="19" fillId="8" borderId="2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6" fillId="8" borderId="23" xfId="0" applyFont="1" applyFill="1" applyBorder="1" applyAlignment="1">
      <alignment/>
    </xf>
    <xf numFmtId="0" fontId="26" fillId="8" borderId="23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0" fillId="0" borderId="35" xfId="0" applyBorder="1" applyAlignment="1">
      <alignment horizontal="center"/>
    </xf>
    <xf numFmtId="0" fontId="5" fillId="0" borderId="4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left" textRotation="90" wrapText="1"/>
    </xf>
    <xf numFmtId="0" fontId="2" fillId="0" borderId="11" xfId="0" applyFont="1" applyBorder="1" applyAlignment="1">
      <alignment horizontal="center" textRotation="90"/>
    </xf>
    <xf numFmtId="0" fontId="3" fillId="3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14" fontId="7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10" xfId="0" applyFont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 val="0"/>
        <color rgb="FFFFFFFF"/>
      </font>
      <border/>
    </dxf>
    <dxf>
      <font>
        <b val="0"/>
        <color rgb="FF00FF00"/>
      </font>
      <border/>
    </dxf>
    <dxf>
      <font>
        <b val="0"/>
        <color rgb="FFFF0000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1"/>
  <sheetViews>
    <sheetView workbookViewId="0" topLeftCell="A1">
      <selection activeCell="G52" activeCellId="1" sqref="A5:IV36 G52"/>
    </sheetView>
  </sheetViews>
  <sheetFormatPr defaultColWidth="11.421875" defaultRowHeight="12.75"/>
  <cols>
    <col min="1" max="1" width="11.421875" style="1" customWidth="1"/>
    <col min="2" max="2" width="16.8515625" style="1" customWidth="1"/>
    <col min="3" max="3" width="11.421875" style="1" customWidth="1"/>
    <col min="4" max="4" width="4.7109375" style="0" customWidth="1"/>
    <col min="5" max="5" width="22.8515625" style="0" customWidth="1"/>
  </cols>
  <sheetData>
    <row r="4" spans="1:6" ht="12.75">
      <c r="A4" s="2">
        <f aca="true" t="shared" si="0" ref="A4:A36">ROW()-3</f>
        <v>1</v>
      </c>
      <c r="B4" s="2" t="s">
        <v>0</v>
      </c>
      <c r="C4" s="2" t="s">
        <v>1</v>
      </c>
      <c r="E4" t="str">
        <f aca="true" t="shared" si="1" ref="E4:E51">CONCATENATE(B4,F4,C4)</f>
        <v>BUTKEREIT  Jürgen</v>
      </c>
      <c r="F4" t="s">
        <v>2</v>
      </c>
    </row>
    <row r="5" spans="1:7" ht="12.75">
      <c r="A5" s="2">
        <f t="shared" si="0"/>
        <v>2</v>
      </c>
      <c r="B5" s="2" t="s">
        <v>3</v>
      </c>
      <c r="C5" s="2" t="s">
        <v>4</v>
      </c>
      <c r="E5" t="str">
        <f t="shared" si="1"/>
        <v>CULLMANN  Tobias</v>
      </c>
      <c r="F5" t="s">
        <v>2</v>
      </c>
      <c r="G5">
        <v>10</v>
      </c>
    </row>
    <row r="6" spans="1:6" ht="12.75">
      <c r="A6" s="2">
        <f t="shared" si="0"/>
        <v>3</v>
      </c>
      <c r="B6" s="2" t="s">
        <v>5</v>
      </c>
      <c r="C6" s="2" t="s">
        <v>6</v>
      </c>
      <c r="E6" t="str">
        <f t="shared" si="1"/>
        <v>DAVOUDI  Patrick</v>
      </c>
      <c r="F6" t="s">
        <v>2</v>
      </c>
    </row>
    <row r="7" spans="1:6" ht="12.75">
      <c r="A7" s="2">
        <f t="shared" si="0"/>
        <v>4</v>
      </c>
      <c r="B7" s="2" t="s">
        <v>5</v>
      </c>
      <c r="C7" s="3" t="s">
        <v>7</v>
      </c>
      <c r="E7" t="str">
        <f t="shared" si="1"/>
        <v>DAVOUDI  Stefan</v>
      </c>
      <c r="F7" t="s">
        <v>2</v>
      </c>
    </row>
    <row r="8" spans="1:7" ht="12.75">
      <c r="A8" s="3">
        <f t="shared" si="0"/>
        <v>5</v>
      </c>
      <c r="B8" s="3" t="s">
        <v>8</v>
      </c>
      <c r="C8" s="3" t="s">
        <v>9</v>
      </c>
      <c r="E8" t="str">
        <f t="shared" si="1"/>
        <v>DENEKE  Wenzel</v>
      </c>
      <c r="F8" t="s">
        <v>2</v>
      </c>
      <c r="G8">
        <v>10</v>
      </c>
    </row>
    <row r="9" spans="1:6" ht="12.75">
      <c r="A9" s="4">
        <f t="shared" si="0"/>
        <v>6</v>
      </c>
      <c r="B9" s="2" t="s">
        <v>10</v>
      </c>
      <c r="C9" s="2" t="s">
        <v>11</v>
      </c>
      <c r="E9" t="str">
        <f t="shared" si="1"/>
        <v>DOWIDAT  Ulrike</v>
      </c>
      <c r="F9" t="s">
        <v>2</v>
      </c>
    </row>
    <row r="10" spans="1:6" ht="12.75">
      <c r="A10" s="5">
        <f t="shared" si="0"/>
        <v>7</v>
      </c>
      <c r="B10" s="2" t="s">
        <v>12</v>
      </c>
      <c r="C10" s="2" t="s">
        <v>13</v>
      </c>
      <c r="E10" t="str">
        <f t="shared" si="1"/>
        <v>EICHHORN  Herbert</v>
      </c>
      <c r="F10" t="s">
        <v>2</v>
      </c>
    </row>
    <row r="11" spans="1:7" ht="12.75">
      <c r="A11" s="4">
        <f t="shared" si="0"/>
        <v>8</v>
      </c>
      <c r="B11" s="2" t="s">
        <v>14</v>
      </c>
      <c r="C11" s="2" t="s">
        <v>15</v>
      </c>
      <c r="E11" t="str">
        <f t="shared" si="1"/>
        <v>EIDEN  Janek</v>
      </c>
      <c r="F11" t="s">
        <v>2</v>
      </c>
      <c r="G11">
        <v>10</v>
      </c>
    </row>
    <row r="12" spans="1:6" ht="12.75">
      <c r="A12" s="4">
        <f t="shared" si="0"/>
        <v>9</v>
      </c>
      <c r="B12" s="2" t="s">
        <v>16</v>
      </c>
      <c r="C12" s="2" t="s">
        <v>17</v>
      </c>
      <c r="E12" t="str">
        <f t="shared" si="1"/>
        <v>FAUST  Kurt-Erich</v>
      </c>
      <c r="F12" t="s">
        <v>2</v>
      </c>
    </row>
    <row r="13" spans="1:6" ht="12.75">
      <c r="A13" s="6">
        <f t="shared" si="0"/>
        <v>10</v>
      </c>
      <c r="B13" s="7" t="s">
        <v>18</v>
      </c>
      <c r="C13" s="7" t="s">
        <v>19</v>
      </c>
      <c r="E13" t="str">
        <f t="shared" si="1"/>
        <v>GASPER  Diana</v>
      </c>
      <c r="F13" t="s">
        <v>2</v>
      </c>
    </row>
    <row r="14" spans="1:6" ht="12.75">
      <c r="A14" s="4">
        <f t="shared" si="0"/>
        <v>11</v>
      </c>
      <c r="B14" s="2" t="s">
        <v>18</v>
      </c>
      <c r="C14" s="2" t="s">
        <v>20</v>
      </c>
      <c r="E14" t="str">
        <f t="shared" si="1"/>
        <v>GASPER  Ralf</v>
      </c>
      <c r="F14" t="s">
        <v>2</v>
      </c>
    </row>
    <row r="15" spans="1:6" ht="12.75">
      <c r="A15" s="4">
        <f t="shared" si="0"/>
        <v>12</v>
      </c>
      <c r="B15" s="3" t="s">
        <v>21</v>
      </c>
      <c r="C15" s="3" t="s">
        <v>22</v>
      </c>
      <c r="E15" t="str">
        <f t="shared" si="1"/>
        <v>GOERGEN  Erwin</v>
      </c>
      <c r="F15" t="s">
        <v>2</v>
      </c>
    </row>
    <row r="16" spans="1:6" ht="12.75">
      <c r="A16" s="6">
        <f t="shared" si="0"/>
        <v>13</v>
      </c>
      <c r="B16" s="8" t="s">
        <v>23</v>
      </c>
      <c r="C16" s="8" t="s">
        <v>24</v>
      </c>
      <c r="E16" t="str">
        <f t="shared" si="1"/>
        <v>GRAF  Roger</v>
      </c>
      <c r="F16" t="s">
        <v>2</v>
      </c>
    </row>
    <row r="17" spans="1:6" ht="12.75">
      <c r="A17" s="4">
        <f t="shared" si="0"/>
        <v>14</v>
      </c>
      <c r="B17" s="2" t="s">
        <v>25</v>
      </c>
      <c r="C17" s="2" t="s">
        <v>26</v>
      </c>
      <c r="E17" t="str">
        <f t="shared" si="1"/>
        <v>HAUTH  Erich</v>
      </c>
      <c r="F17" t="s">
        <v>2</v>
      </c>
    </row>
    <row r="18" spans="1:6" ht="12.75">
      <c r="A18" s="5">
        <f t="shared" si="0"/>
        <v>15</v>
      </c>
      <c r="B18" s="3" t="s">
        <v>27</v>
      </c>
      <c r="C18" s="3" t="s">
        <v>28</v>
      </c>
      <c r="E18" t="str">
        <f t="shared" si="1"/>
        <v>HERRMANN  Otmar</v>
      </c>
      <c r="F18" t="s">
        <v>2</v>
      </c>
    </row>
    <row r="19" spans="1:6" ht="12.75">
      <c r="A19" s="4">
        <f t="shared" si="0"/>
        <v>16</v>
      </c>
      <c r="B19" s="2" t="s">
        <v>29</v>
      </c>
      <c r="C19" s="2" t="s">
        <v>30</v>
      </c>
      <c r="E19" t="str">
        <f t="shared" si="1"/>
        <v>HEYDENREICH  Rudi</v>
      </c>
      <c r="F19" t="s">
        <v>2</v>
      </c>
    </row>
    <row r="20" spans="1:6" ht="12.75">
      <c r="A20" s="2">
        <f t="shared" si="0"/>
        <v>17</v>
      </c>
      <c r="B20" s="2" t="s">
        <v>31</v>
      </c>
      <c r="C20" s="2" t="s">
        <v>32</v>
      </c>
      <c r="E20" t="str">
        <f t="shared" si="1"/>
        <v>HOFMANN  Emanuel</v>
      </c>
      <c r="F20" t="s">
        <v>2</v>
      </c>
    </row>
    <row r="21" spans="1:6" ht="12.75">
      <c r="A21" s="2">
        <f>ROW()-3</f>
        <v>18</v>
      </c>
      <c r="B21" s="2" t="s">
        <v>33</v>
      </c>
      <c r="C21" s="2" t="s">
        <v>34</v>
      </c>
      <c r="E21" t="str">
        <f t="shared" si="1"/>
        <v>JUNGLEN  Claudia</v>
      </c>
      <c r="F21" t="s">
        <v>2</v>
      </c>
    </row>
    <row r="22" spans="1:6" ht="12.75">
      <c r="A22" s="2">
        <f aca="true" t="shared" si="2" ref="A22:A51">ROW()-3</f>
        <v>19</v>
      </c>
      <c r="B22" s="2" t="s">
        <v>35</v>
      </c>
      <c r="C22" s="2" t="s">
        <v>36</v>
      </c>
      <c r="E22" t="str">
        <f t="shared" si="1"/>
        <v>KALTENBRUNN  Guido</v>
      </c>
      <c r="F22" t="s">
        <v>2</v>
      </c>
    </row>
    <row r="23" spans="1:6" ht="12.75">
      <c r="A23" s="2">
        <f t="shared" si="0"/>
        <v>20</v>
      </c>
      <c r="B23" s="2" t="s">
        <v>35</v>
      </c>
      <c r="C23" s="2" t="s">
        <v>37</v>
      </c>
      <c r="E23" t="str">
        <f t="shared" si="1"/>
        <v>KALTENBRUNN  Klaus</v>
      </c>
      <c r="F23" t="s">
        <v>2</v>
      </c>
    </row>
    <row r="24" spans="1:6" ht="12.75">
      <c r="A24" s="2">
        <f t="shared" si="0"/>
        <v>21</v>
      </c>
      <c r="B24" s="2" t="s">
        <v>38</v>
      </c>
      <c r="C24" s="2" t="s">
        <v>39</v>
      </c>
      <c r="E24" t="str">
        <f t="shared" si="1"/>
        <v>KULLMANN  Inge</v>
      </c>
      <c r="F24" t="s">
        <v>2</v>
      </c>
    </row>
    <row r="25" spans="1:6" ht="12.75">
      <c r="A25" s="2">
        <f t="shared" si="0"/>
        <v>22</v>
      </c>
      <c r="B25" s="2" t="s">
        <v>38</v>
      </c>
      <c r="C25" s="2" t="s">
        <v>40</v>
      </c>
      <c r="E25" t="str">
        <f t="shared" si="1"/>
        <v>KULLMANN  Paul</v>
      </c>
      <c r="F25" t="s">
        <v>2</v>
      </c>
    </row>
    <row r="26" spans="1:6" ht="12.75">
      <c r="A26" s="2">
        <f t="shared" si="0"/>
        <v>23</v>
      </c>
      <c r="B26" s="2" t="s">
        <v>41</v>
      </c>
      <c r="C26" s="2" t="s">
        <v>42</v>
      </c>
      <c r="E26" t="str">
        <f t="shared" si="1"/>
        <v>LABARBE  Walter</v>
      </c>
      <c r="F26" t="s">
        <v>2</v>
      </c>
    </row>
    <row r="27" spans="1:7" ht="12.75">
      <c r="A27" s="2">
        <f t="shared" si="0"/>
        <v>24</v>
      </c>
      <c r="B27" s="2" t="s">
        <v>43</v>
      </c>
      <c r="C27" s="2" t="s">
        <v>44</v>
      </c>
      <c r="E27" t="str">
        <f t="shared" si="1"/>
        <v>LAUX  Alexander</v>
      </c>
      <c r="F27" t="s">
        <v>2</v>
      </c>
      <c r="G27">
        <v>10</v>
      </c>
    </row>
    <row r="28" spans="1:7" ht="12.75">
      <c r="A28" s="2">
        <f t="shared" si="0"/>
        <v>25</v>
      </c>
      <c r="B28" s="2" t="s">
        <v>43</v>
      </c>
      <c r="C28" s="2" t="s">
        <v>45</v>
      </c>
      <c r="E28" t="str">
        <f t="shared" si="1"/>
        <v>LAUX  Marcel</v>
      </c>
      <c r="F28" t="s">
        <v>2</v>
      </c>
      <c r="G28">
        <v>10</v>
      </c>
    </row>
    <row r="29" spans="1:6" ht="12.75">
      <c r="A29" s="2">
        <f t="shared" si="0"/>
        <v>26</v>
      </c>
      <c r="B29" s="2" t="s">
        <v>46</v>
      </c>
      <c r="C29" s="2" t="s">
        <v>47</v>
      </c>
      <c r="E29" t="str">
        <f t="shared" si="1"/>
        <v>MITSCHER  Udo</v>
      </c>
      <c r="F29" t="s">
        <v>2</v>
      </c>
    </row>
    <row r="30" spans="1:6" ht="12.75">
      <c r="A30" s="2">
        <f t="shared" si="0"/>
        <v>27</v>
      </c>
      <c r="B30" s="2" t="s">
        <v>48</v>
      </c>
      <c r="C30" s="2" t="s">
        <v>49</v>
      </c>
      <c r="E30" t="str">
        <f t="shared" si="1"/>
        <v>MUELLEN  Hans-Dieter</v>
      </c>
      <c r="F30" t="s">
        <v>2</v>
      </c>
    </row>
    <row r="31" spans="1:6" ht="12.75">
      <c r="A31" s="2">
        <f t="shared" si="0"/>
        <v>28</v>
      </c>
      <c r="B31" s="2" t="s">
        <v>50</v>
      </c>
      <c r="C31" s="2" t="s">
        <v>51</v>
      </c>
      <c r="E31" t="str">
        <f t="shared" si="1"/>
        <v>MÜLLER  Benjamin</v>
      </c>
      <c r="F31" t="s">
        <v>2</v>
      </c>
    </row>
    <row r="32" spans="1:6" ht="12.75">
      <c r="A32" s="2">
        <f t="shared" si="0"/>
        <v>29</v>
      </c>
      <c r="B32" s="2" t="s">
        <v>50</v>
      </c>
      <c r="C32" s="2" t="s">
        <v>52</v>
      </c>
      <c r="E32" t="str">
        <f t="shared" si="1"/>
        <v>MÜLLER  Betty</v>
      </c>
      <c r="F32" t="s">
        <v>2</v>
      </c>
    </row>
    <row r="33" spans="1:6" ht="12.75">
      <c r="A33" s="2">
        <f t="shared" si="0"/>
        <v>30</v>
      </c>
      <c r="B33" s="2" t="s">
        <v>53</v>
      </c>
      <c r="C33" s="2" t="s">
        <v>54</v>
      </c>
      <c r="E33" t="str">
        <f t="shared" si="1"/>
        <v>NOVO  Marco</v>
      </c>
      <c r="F33" t="s">
        <v>2</v>
      </c>
    </row>
    <row r="34" spans="1:6" ht="12.75">
      <c r="A34" s="2">
        <f t="shared" si="0"/>
        <v>31</v>
      </c>
      <c r="B34" s="2" t="s">
        <v>53</v>
      </c>
      <c r="C34" s="2" t="s">
        <v>55</v>
      </c>
      <c r="E34" t="str">
        <f t="shared" si="1"/>
        <v>NOVO  Silke</v>
      </c>
      <c r="F34" t="s">
        <v>2</v>
      </c>
    </row>
    <row r="35" spans="1:6" ht="12.75">
      <c r="A35" s="2">
        <f t="shared" si="0"/>
        <v>32</v>
      </c>
      <c r="B35" s="2" t="s">
        <v>56</v>
      </c>
      <c r="C35" s="2" t="s">
        <v>57</v>
      </c>
      <c r="E35" t="str">
        <f t="shared" si="1"/>
        <v>PALM  Carsten</v>
      </c>
      <c r="F35" t="s">
        <v>2</v>
      </c>
    </row>
    <row r="36" spans="1:6" ht="12.75">
      <c r="A36" s="2">
        <f t="shared" si="0"/>
        <v>33</v>
      </c>
      <c r="B36" s="2" t="s">
        <v>56</v>
      </c>
      <c r="C36" s="2" t="s">
        <v>58</v>
      </c>
      <c r="E36" t="str">
        <f t="shared" si="1"/>
        <v>PALM  Franz</v>
      </c>
      <c r="F36" t="s">
        <v>2</v>
      </c>
    </row>
    <row r="37" spans="1:6" ht="12.75">
      <c r="A37" s="7">
        <f t="shared" si="2"/>
        <v>34</v>
      </c>
      <c r="B37" s="7" t="s">
        <v>56</v>
      </c>
      <c r="C37" s="7" t="s">
        <v>59</v>
      </c>
      <c r="E37" t="str">
        <f t="shared" si="1"/>
        <v>PALM  Karin</v>
      </c>
      <c r="F37" t="s">
        <v>2</v>
      </c>
    </row>
    <row r="38" spans="1:6" ht="12.75">
      <c r="A38" s="2">
        <f t="shared" si="2"/>
        <v>35</v>
      </c>
      <c r="B38" s="2" t="s">
        <v>60</v>
      </c>
      <c r="C38" s="2" t="s">
        <v>61</v>
      </c>
      <c r="E38" t="str">
        <f t="shared" si="1"/>
        <v>PIEPER  Birgit</v>
      </c>
      <c r="F38" t="s">
        <v>2</v>
      </c>
    </row>
    <row r="39" spans="1:6" ht="12.75">
      <c r="A39" s="2">
        <f t="shared" si="2"/>
        <v>36</v>
      </c>
      <c r="B39" s="3" t="s">
        <v>60</v>
      </c>
      <c r="C39" s="9" t="s">
        <v>62</v>
      </c>
      <c r="E39" t="str">
        <f t="shared" si="1"/>
        <v>PIEPER  Markus</v>
      </c>
      <c r="F39" t="s">
        <v>2</v>
      </c>
    </row>
    <row r="40" spans="1:6" ht="12.75">
      <c r="A40" s="2">
        <f t="shared" si="2"/>
        <v>37</v>
      </c>
      <c r="B40" s="3" t="s">
        <v>60</v>
      </c>
      <c r="C40" s="9" t="s">
        <v>63</v>
      </c>
      <c r="E40" t="str">
        <f t="shared" si="1"/>
        <v>PIEPER  Oliver</v>
      </c>
      <c r="F40" t="s">
        <v>2</v>
      </c>
    </row>
    <row r="41" spans="1:6" ht="12.75">
      <c r="A41" s="3">
        <f t="shared" si="2"/>
        <v>38</v>
      </c>
      <c r="B41" s="3" t="s">
        <v>60</v>
      </c>
      <c r="C41" s="2" t="s">
        <v>64</v>
      </c>
      <c r="E41" t="str">
        <f t="shared" si="1"/>
        <v>PIEPER  Sabrina</v>
      </c>
      <c r="F41" t="s">
        <v>2</v>
      </c>
    </row>
    <row r="42" spans="1:7" ht="12.75">
      <c r="A42" s="2">
        <f t="shared" si="2"/>
        <v>39</v>
      </c>
      <c r="B42" s="2" t="s">
        <v>60</v>
      </c>
      <c r="C42" s="2" t="s">
        <v>65</v>
      </c>
      <c r="E42" t="str">
        <f t="shared" si="1"/>
        <v>PIEPER  Ulrich</v>
      </c>
      <c r="F42" t="s">
        <v>2</v>
      </c>
      <c r="G42">
        <v>10</v>
      </c>
    </row>
    <row r="43" spans="1:6" ht="12.75">
      <c r="A43" s="2">
        <f t="shared" si="2"/>
        <v>40</v>
      </c>
      <c r="B43" s="2" t="s">
        <v>66</v>
      </c>
      <c r="C43" s="2" t="s">
        <v>67</v>
      </c>
      <c r="E43" t="str">
        <f t="shared" si="1"/>
        <v>PULL  Lucienne</v>
      </c>
      <c r="F43" t="s">
        <v>2</v>
      </c>
    </row>
    <row r="44" spans="1:6" ht="12.75">
      <c r="A44" s="2">
        <f t="shared" si="2"/>
        <v>41</v>
      </c>
      <c r="B44" s="2" t="s">
        <v>66</v>
      </c>
      <c r="C44" s="2" t="s">
        <v>68</v>
      </c>
      <c r="E44" t="str">
        <f t="shared" si="1"/>
        <v>PULL  Rudolf</v>
      </c>
      <c r="F44" t="s">
        <v>2</v>
      </c>
    </row>
    <row r="45" spans="1:6" ht="12.75">
      <c r="A45" s="2">
        <f t="shared" si="2"/>
        <v>42</v>
      </c>
      <c r="B45" s="2" t="s">
        <v>69</v>
      </c>
      <c r="C45" s="2" t="s">
        <v>70</v>
      </c>
      <c r="E45" t="str">
        <f t="shared" si="1"/>
        <v>RIEDEL  Dietmar</v>
      </c>
      <c r="F45" t="s">
        <v>2</v>
      </c>
    </row>
    <row r="46" spans="1:6" ht="12.75">
      <c r="A46" s="2">
        <f t="shared" si="2"/>
        <v>43</v>
      </c>
      <c r="B46" s="2" t="s">
        <v>71</v>
      </c>
      <c r="C46" s="2" t="s">
        <v>72</v>
      </c>
      <c r="E46" t="str">
        <f t="shared" si="1"/>
        <v>SCHALL  Michael</v>
      </c>
      <c r="F46" t="s">
        <v>2</v>
      </c>
    </row>
    <row r="47" spans="1:6" ht="12.75">
      <c r="A47" s="7">
        <f t="shared" si="2"/>
        <v>44</v>
      </c>
      <c r="B47" s="7" t="s">
        <v>73</v>
      </c>
      <c r="C47" s="7" t="s">
        <v>74</v>
      </c>
      <c r="E47" t="str">
        <f t="shared" si="1"/>
        <v>SCHERER  Friedhelm</v>
      </c>
      <c r="F47" t="s">
        <v>2</v>
      </c>
    </row>
    <row r="48" spans="1:6" ht="12.75">
      <c r="A48" s="2">
        <f t="shared" si="2"/>
        <v>45</v>
      </c>
      <c r="B48" s="2" t="s">
        <v>75</v>
      </c>
      <c r="C48" s="2" t="s">
        <v>76</v>
      </c>
      <c r="E48" t="str">
        <f t="shared" si="1"/>
        <v>SCHULL  Günter</v>
      </c>
      <c r="F48" t="s">
        <v>2</v>
      </c>
    </row>
    <row r="49" spans="1:6" ht="12.75">
      <c r="A49" s="2">
        <f t="shared" si="2"/>
        <v>46</v>
      </c>
      <c r="B49" s="2" t="s">
        <v>77</v>
      </c>
      <c r="C49" s="2" t="s">
        <v>47</v>
      </c>
      <c r="E49" t="str">
        <f t="shared" si="1"/>
        <v>STEINFURTH  Udo</v>
      </c>
      <c r="F49" t="s">
        <v>2</v>
      </c>
    </row>
    <row r="50" spans="1:6" ht="12.75">
      <c r="A50" s="2">
        <f t="shared" si="2"/>
        <v>47</v>
      </c>
      <c r="B50" s="2" t="s">
        <v>78</v>
      </c>
      <c r="C50" s="2" t="s">
        <v>79</v>
      </c>
      <c r="E50" t="str">
        <f t="shared" si="1"/>
        <v>USELDINGER  Gudrun</v>
      </c>
      <c r="F50" t="s">
        <v>2</v>
      </c>
    </row>
    <row r="51" spans="1:7" ht="12.75">
      <c r="A51" s="2">
        <f t="shared" si="2"/>
        <v>48</v>
      </c>
      <c r="B51" s="2" t="s">
        <v>80</v>
      </c>
      <c r="C51" s="2" t="s">
        <v>81</v>
      </c>
      <c r="E51" t="str">
        <f t="shared" si="1"/>
        <v>von der PÜTTEN  Stephan</v>
      </c>
      <c r="F51" t="s">
        <v>2</v>
      </c>
      <c r="G51">
        <v>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tabSelected="1" zoomScale="70" zoomScaleNormal="70" workbookViewId="0" topLeftCell="B1">
      <selection activeCell="AB20" sqref="AB1:AB16384"/>
    </sheetView>
  </sheetViews>
  <sheetFormatPr defaultColWidth="11.421875" defaultRowHeight="12.75" outlineLevelRow="1" outlineLevelCol="2"/>
  <cols>
    <col min="1" max="1" width="3.421875" style="0" customWidth="1"/>
    <col min="2" max="2" width="20.421875" style="0" customWidth="1"/>
    <col min="3" max="5" width="3.57421875" style="0" customWidth="1"/>
    <col min="6" max="6" width="3.57421875" style="20" customWidth="1"/>
    <col min="7" max="7" width="4.8515625" style="0" customWidth="1"/>
    <col min="8" max="10" width="3.57421875" style="19" customWidth="1"/>
    <col min="11" max="11" width="3.57421875" style="28" customWidth="1"/>
    <col min="12" max="12" width="4.8515625" style="19" customWidth="1"/>
    <col min="13" max="15" width="3.57421875" style="19" customWidth="1"/>
    <col min="16" max="16" width="3.57421875" style="28" customWidth="1"/>
    <col min="17" max="17" width="4.8515625" style="19" customWidth="1"/>
    <col min="18" max="20" width="3.57421875" style="0" customWidth="1"/>
    <col min="21" max="21" width="3.57421875" style="20" customWidth="1"/>
    <col min="22" max="22" width="4.8515625" style="19" customWidth="1"/>
    <col min="23" max="25" width="3.57421875" style="0" customWidth="1"/>
    <col min="26" max="26" width="3.57421875" style="20" customWidth="1"/>
    <col min="27" max="27" width="4.8515625" style="0" customWidth="1"/>
    <col min="28" max="28" width="3.421875" style="20" customWidth="1"/>
    <col min="29" max="29" width="7.57421875" style="0" customWidth="1"/>
    <col min="30" max="30" width="0" style="73" hidden="1" customWidth="1" outlineLevel="1"/>
    <col min="31" max="31" width="4.28125" style="20" customWidth="1" collapsed="1"/>
    <col min="32" max="32" width="6.140625" style="0" customWidth="1"/>
    <col min="33" max="33" width="3.57421875" style="20" customWidth="1"/>
    <col min="34" max="34" width="6.00390625" style="0" customWidth="1"/>
    <col min="35" max="35" width="8.140625" style="0" customWidth="1"/>
    <col min="36" max="36" width="5.7109375" style="0" customWidth="1"/>
    <col min="37" max="37" width="0" style="0" hidden="1" customWidth="1" outlineLevel="1"/>
    <col min="38" max="38" width="0" style="26" hidden="1" customWidth="1" outlineLevel="1"/>
    <col min="39" max="39" width="0" style="34" hidden="1" customWidth="1" outlineLevel="1"/>
    <col min="40" max="43" width="0" style="26" hidden="1" customWidth="1" outlineLevel="1"/>
    <col min="44" max="44" width="0" style="26" hidden="1" customWidth="1" outlineLevel="2"/>
    <col min="45" max="45" width="0" style="18" hidden="1" customWidth="1" outlineLevel="2"/>
    <col min="46" max="48" width="0" style="34" hidden="1" customWidth="1" outlineLevel="2"/>
    <col min="49" max="49" width="0" style="26" hidden="1" customWidth="1" outlineLevel="2"/>
    <col min="50" max="53" width="0" style="34" hidden="1" customWidth="1" outlineLevel="2"/>
    <col min="54" max="54" width="0" style="26" hidden="1" customWidth="1" outlineLevel="2"/>
    <col min="55" max="57" width="0" style="34" hidden="1" customWidth="1" outlineLevel="2"/>
    <col min="58" max="58" width="0" style="26" hidden="1" customWidth="1" outlineLevel="2"/>
    <col min="59" max="59" width="6.28125" style="26" customWidth="1" collapsed="1"/>
    <col min="60" max="77" width="6.28125" style="26" customWidth="1"/>
    <col min="78" max="84" width="6.28125" style="0" customWidth="1"/>
  </cols>
  <sheetData>
    <row r="1" spans="2:49" ht="37.5">
      <c r="B1" s="372" t="s">
        <v>254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W1" s="368"/>
    </row>
    <row r="2" spans="28:49" ht="12.75">
      <c r="AB2"/>
      <c r="AW2" s="368"/>
    </row>
    <row r="3" ht="12.75">
      <c r="AW3" s="368"/>
    </row>
    <row r="4" spans="3:49" ht="19.5" customHeight="1" thickBot="1">
      <c r="C4" s="369">
        <v>39166</v>
      </c>
      <c r="D4" s="369"/>
      <c r="E4" s="369"/>
      <c r="F4" s="369"/>
      <c r="G4" s="369"/>
      <c r="H4" s="369">
        <v>39187</v>
      </c>
      <c r="I4" s="369"/>
      <c r="J4" s="369"/>
      <c r="K4" s="369"/>
      <c r="L4" s="369"/>
      <c r="M4" s="369">
        <v>39320</v>
      </c>
      <c r="N4" s="369"/>
      <c r="O4" s="369"/>
      <c r="P4" s="369"/>
      <c r="Q4" s="369"/>
      <c r="R4" s="369">
        <v>39334</v>
      </c>
      <c r="S4" s="369"/>
      <c r="T4" s="369"/>
      <c r="U4" s="369"/>
      <c r="V4" s="369"/>
      <c r="W4" s="369">
        <v>39355</v>
      </c>
      <c r="X4" s="369"/>
      <c r="Y4" s="369"/>
      <c r="Z4" s="369"/>
      <c r="AA4" s="369"/>
      <c r="AB4" s="370" t="s">
        <v>163</v>
      </c>
      <c r="AC4" s="370"/>
      <c r="AD4" s="75" t="s">
        <v>164</v>
      </c>
      <c r="AE4" s="370" t="s">
        <v>165</v>
      </c>
      <c r="AF4" s="370"/>
      <c r="AG4" s="370" t="s">
        <v>141</v>
      </c>
      <c r="AH4" s="370"/>
      <c r="AI4" s="76" t="s">
        <v>166</v>
      </c>
      <c r="AJ4" s="74" t="s">
        <v>167</v>
      </c>
      <c r="AW4" s="368"/>
    </row>
    <row r="5" spans="3:49" ht="16.5" thickBot="1">
      <c r="C5" s="388">
        <v>0.375</v>
      </c>
      <c r="D5" s="388"/>
      <c r="E5" s="388"/>
      <c r="F5" s="388"/>
      <c r="G5" s="388"/>
      <c r="H5" s="388">
        <v>0.3333333333333333</v>
      </c>
      <c r="I5" s="388"/>
      <c r="J5" s="388"/>
      <c r="K5" s="388"/>
      <c r="L5" s="388"/>
      <c r="M5" s="388" t="s">
        <v>255</v>
      </c>
      <c r="N5" s="388"/>
      <c r="O5" s="388"/>
      <c r="P5" s="388"/>
      <c r="Q5" s="388"/>
      <c r="R5" s="388">
        <v>0.3541666666666667</v>
      </c>
      <c r="S5" s="388"/>
      <c r="T5" s="388"/>
      <c r="U5" s="388"/>
      <c r="V5" s="388"/>
      <c r="W5" s="388">
        <v>0.375</v>
      </c>
      <c r="X5" s="388"/>
      <c r="Y5" s="388"/>
      <c r="Z5" s="388"/>
      <c r="AA5" s="388"/>
      <c r="AB5" s="324"/>
      <c r="AC5" s="37"/>
      <c r="AD5" s="325"/>
      <c r="AE5" s="36"/>
      <c r="AF5" s="37"/>
      <c r="AG5" s="36"/>
      <c r="AH5" s="37"/>
      <c r="AI5" s="37"/>
      <c r="AJ5" s="37"/>
      <c r="AW5" s="368"/>
    </row>
    <row r="6" spans="2:36" ht="19.5">
      <c r="B6" s="81" t="s">
        <v>168</v>
      </c>
      <c r="C6" s="326"/>
      <c r="D6" s="327"/>
      <c r="E6" s="327"/>
      <c r="F6" s="328"/>
      <c r="G6" s="327"/>
      <c r="H6" s="329"/>
      <c r="I6" s="330"/>
      <c r="J6" s="330"/>
      <c r="K6" s="331"/>
      <c r="L6" s="330"/>
      <c r="M6" s="329"/>
      <c r="N6" s="330"/>
      <c r="O6" s="330"/>
      <c r="P6" s="331"/>
      <c r="Q6" s="330"/>
      <c r="R6" s="332"/>
      <c r="S6" s="327"/>
      <c r="T6" s="327"/>
      <c r="U6" s="328"/>
      <c r="V6" s="330"/>
      <c r="W6" s="332"/>
      <c r="X6" s="327"/>
      <c r="Y6" s="327"/>
      <c r="Z6" s="328"/>
      <c r="AA6" s="327"/>
      <c r="AB6" s="353"/>
      <c r="AC6" s="354"/>
      <c r="AD6" s="350"/>
      <c r="AE6" s="333"/>
      <c r="AF6" s="327"/>
      <c r="AG6" s="333"/>
      <c r="AH6" s="334"/>
      <c r="AI6" s="334"/>
      <c r="AJ6" s="335" t="s">
        <v>169</v>
      </c>
    </row>
    <row r="7" spans="1:51" ht="12.75">
      <c r="A7" s="90">
        <f aca="true" t="shared" si="0" ref="A7:A13">ROW()-6</f>
        <v>1</v>
      </c>
      <c r="B7" t="s">
        <v>144</v>
      </c>
      <c r="C7" s="336">
        <v>36</v>
      </c>
      <c r="D7" s="92">
        <v>28</v>
      </c>
      <c r="E7" s="92">
        <v>31</v>
      </c>
      <c r="F7" s="93" t="s">
        <v>170</v>
      </c>
      <c r="G7" s="94">
        <f>SUM(C7:F7)</f>
        <v>95</v>
      </c>
      <c r="H7" s="91">
        <v>31</v>
      </c>
      <c r="I7" s="94">
        <v>32</v>
      </c>
      <c r="J7" s="94">
        <v>29</v>
      </c>
      <c r="K7" s="93" t="s">
        <v>170</v>
      </c>
      <c r="L7" s="94">
        <f aca="true" t="shared" si="1" ref="L7:L12">SUM(H7:K7)</f>
        <v>92</v>
      </c>
      <c r="M7" s="91">
        <v>28</v>
      </c>
      <c r="N7" s="94">
        <v>26</v>
      </c>
      <c r="O7" s="94">
        <v>26</v>
      </c>
      <c r="P7" s="93" t="s">
        <v>170</v>
      </c>
      <c r="Q7" s="94">
        <f aca="true" t="shared" si="2" ref="Q7:Q12">SUM(M7:P7)</f>
        <v>80</v>
      </c>
      <c r="R7" s="95">
        <v>32</v>
      </c>
      <c r="S7" s="96">
        <v>25</v>
      </c>
      <c r="T7" s="96">
        <v>24</v>
      </c>
      <c r="U7" s="97" t="s">
        <v>170</v>
      </c>
      <c r="V7" s="94">
        <f aca="true" t="shared" si="3" ref="V7:V13">SUM(R7:U7)</f>
        <v>81</v>
      </c>
      <c r="W7" s="95">
        <v>28</v>
      </c>
      <c r="X7" s="26">
        <v>24</v>
      </c>
      <c r="Y7" s="26">
        <v>28</v>
      </c>
      <c r="Z7" s="97" t="s">
        <v>170</v>
      </c>
      <c r="AA7" s="96">
        <f>SUM(W7:Z7)</f>
        <v>80</v>
      </c>
      <c r="AB7" s="355" t="s">
        <v>170</v>
      </c>
      <c r="AC7" s="356">
        <f aca="true" t="shared" si="4" ref="AC7:AC13">IF(AW7&gt;=2,"A.d.W.",AS7)</f>
        <v>428</v>
      </c>
      <c r="AD7" s="351">
        <f aca="true" t="shared" si="5" ref="AD7:AD13">SUM(AC7/AK7)</f>
        <v>35.666666666666664</v>
      </c>
      <c r="AE7" s="98" t="s">
        <v>171</v>
      </c>
      <c r="AF7" s="96">
        <f aca="true" t="shared" si="6" ref="AF7:AF13">AT7</f>
        <v>95</v>
      </c>
      <c r="AG7" s="98" t="s">
        <v>170</v>
      </c>
      <c r="AH7" s="99">
        <f aca="true" t="shared" si="7" ref="AH7:AH13">SUM(AC7-AF7)</f>
        <v>333</v>
      </c>
      <c r="AI7" s="101">
        <f aca="true" t="shared" si="8" ref="AI7:AI13">SUM(AH7/AK7)</f>
        <v>27.75</v>
      </c>
      <c r="AJ7" s="337"/>
      <c r="AK7" s="90">
        <f aca="true" t="shared" si="9" ref="AK7:AK13">AY7</f>
        <v>12</v>
      </c>
      <c r="AN7" s="26">
        <f aca="true" t="shared" si="10" ref="AN7:AN13">G7</f>
        <v>95</v>
      </c>
      <c r="AO7" s="26">
        <f aca="true" t="shared" si="11" ref="AO7:AO13">L7</f>
        <v>92</v>
      </c>
      <c r="AP7" s="26">
        <f>Q7</f>
        <v>80</v>
      </c>
      <c r="AQ7" s="26">
        <f aca="true" t="shared" si="12" ref="AQ7:AQ13">V7</f>
        <v>81</v>
      </c>
      <c r="AR7" s="26">
        <f aca="true" t="shared" si="13" ref="AR7:AR13">AA7</f>
        <v>80</v>
      </c>
      <c r="AS7" s="18">
        <f aca="true" t="shared" si="14" ref="AS7:AS13">SUM(AN7:AR7)</f>
        <v>428</v>
      </c>
      <c r="AT7" s="34">
        <f aca="true" t="shared" si="15" ref="AT7:AT13">LARGE(AN7:AR7,1)</f>
        <v>95</v>
      </c>
      <c r="AU7" s="103">
        <v>1</v>
      </c>
      <c r="AV7" s="34">
        <f aca="true" t="shared" si="16" ref="AV7:AV13">COUNTIF(AN7:AR7,"&gt;0")</f>
        <v>5</v>
      </c>
      <c r="AW7" s="26">
        <f aca="true" t="shared" si="17" ref="AW7:AW13">COUNTIF(AN7:AR7,"=500")</f>
        <v>0</v>
      </c>
      <c r="AX7" s="34">
        <f aca="true" t="shared" si="18" ref="AX7:AX13">SUM(AV7-AW7)</f>
        <v>5</v>
      </c>
      <c r="AY7" s="34">
        <f aca="true" t="shared" si="19" ref="AY7:AY13">SUM(AV7-AU7)*3</f>
        <v>12</v>
      </c>
    </row>
    <row r="8" spans="1:51" ht="12.75">
      <c r="A8" s="90">
        <f t="shared" si="0"/>
        <v>2</v>
      </c>
      <c r="B8" t="s">
        <v>153</v>
      </c>
      <c r="C8" s="336">
        <v>35</v>
      </c>
      <c r="D8" s="92">
        <v>35</v>
      </c>
      <c r="E8" s="92">
        <v>36</v>
      </c>
      <c r="F8" s="93" t="s">
        <v>170</v>
      </c>
      <c r="G8" s="94">
        <f>SUM(C8:F8)</f>
        <v>106</v>
      </c>
      <c r="H8" s="91">
        <v>32</v>
      </c>
      <c r="I8" s="94">
        <v>31</v>
      </c>
      <c r="J8" s="94">
        <v>29</v>
      </c>
      <c r="K8" s="93" t="s">
        <v>170</v>
      </c>
      <c r="L8" s="94">
        <f t="shared" si="1"/>
        <v>92</v>
      </c>
      <c r="M8" s="91">
        <v>29</v>
      </c>
      <c r="N8" s="94">
        <v>29</v>
      </c>
      <c r="O8" s="94">
        <v>35</v>
      </c>
      <c r="P8" s="93" t="s">
        <v>170</v>
      </c>
      <c r="Q8" s="94">
        <f t="shared" si="2"/>
        <v>93</v>
      </c>
      <c r="R8" s="95">
        <v>30</v>
      </c>
      <c r="S8" s="96">
        <v>31</v>
      </c>
      <c r="T8" s="96">
        <v>29</v>
      </c>
      <c r="U8" s="97" t="s">
        <v>170</v>
      </c>
      <c r="V8" s="94">
        <f t="shared" si="3"/>
        <v>90</v>
      </c>
      <c r="W8" s="95">
        <v>30</v>
      </c>
      <c r="X8" s="26">
        <v>28</v>
      </c>
      <c r="Y8" s="26">
        <v>26</v>
      </c>
      <c r="Z8" s="97" t="s">
        <v>170</v>
      </c>
      <c r="AA8" s="96">
        <f>SUM(W8:Z8)</f>
        <v>84</v>
      </c>
      <c r="AB8" s="355" t="s">
        <v>170</v>
      </c>
      <c r="AC8" s="356">
        <f t="shared" si="4"/>
        <v>465</v>
      </c>
      <c r="AD8" s="351">
        <f t="shared" si="5"/>
        <v>38.75</v>
      </c>
      <c r="AE8" s="98" t="s">
        <v>171</v>
      </c>
      <c r="AF8" s="96">
        <f t="shared" si="6"/>
        <v>106</v>
      </c>
      <c r="AG8" s="98" t="s">
        <v>170</v>
      </c>
      <c r="AH8" s="99">
        <f t="shared" si="7"/>
        <v>359</v>
      </c>
      <c r="AI8" s="101">
        <f t="shared" si="8"/>
        <v>29.916666666666668</v>
      </c>
      <c r="AJ8" s="337"/>
      <c r="AK8" s="90">
        <f t="shared" si="9"/>
        <v>12</v>
      </c>
      <c r="AN8" s="26">
        <f t="shared" si="10"/>
        <v>106</v>
      </c>
      <c r="AO8" s="26">
        <f t="shared" si="11"/>
        <v>92</v>
      </c>
      <c r="AP8" s="26">
        <f aca="true" t="shared" si="20" ref="AP8:AP42">Q8</f>
        <v>93</v>
      </c>
      <c r="AQ8" s="26">
        <f t="shared" si="12"/>
        <v>90</v>
      </c>
      <c r="AR8" s="26">
        <f t="shared" si="13"/>
        <v>84</v>
      </c>
      <c r="AS8" s="18">
        <f t="shared" si="14"/>
        <v>465</v>
      </c>
      <c r="AT8" s="34">
        <f t="shared" si="15"/>
        <v>106</v>
      </c>
      <c r="AU8" s="103">
        <v>1</v>
      </c>
      <c r="AV8" s="34">
        <f t="shared" si="16"/>
        <v>5</v>
      </c>
      <c r="AW8" s="26">
        <f t="shared" si="17"/>
        <v>0</v>
      </c>
      <c r="AX8" s="34">
        <f t="shared" si="18"/>
        <v>5</v>
      </c>
      <c r="AY8" s="34">
        <f t="shared" si="19"/>
        <v>12</v>
      </c>
    </row>
    <row r="9" spans="1:51" ht="12.75">
      <c r="A9" s="90">
        <f t="shared" si="0"/>
        <v>3</v>
      </c>
      <c r="B9" t="s">
        <v>151</v>
      </c>
      <c r="C9" s="336">
        <v>38</v>
      </c>
      <c r="D9" s="94">
        <v>39</v>
      </c>
      <c r="E9" s="94">
        <v>37</v>
      </c>
      <c r="F9" s="93" t="s">
        <v>170</v>
      </c>
      <c r="G9" s="94">
        <f>SUM(C9:F9)</f>
        <v>114</v>
      </c>
      <c r="H9" s="91">
        <v>33</v>
      </c>
      <c r="I9" s="92">
        <v>27</v>
      </c>
      <c r="J9" s="92">
        <v>33</v>
      </c>
      <c r="K9" s="93" t="s">
        <v>170</v>
      </c>
      <c r="L9" s="94">
        <f t="shared" si="1"/>
        <v>93</v>
      </c>
      <c r="M9" s="91">
        <v>34</v>
      </c>
      <c r="N9" s="92">
        <v>29</v>
      </c>
      <c r="O9" s="92">
        <v>28</v>
      </c>
      <c r="P9" s="93" t="s">
        <v>170</v>
      </c>
      <c r="Q9" s="94">
        <f t="shared" si="2"/>
        <v>91</v>
      </c>
      <c r="R9" s="95">
        <v>33</v>
      </c>
      <c r="S9" s="26">
        <v>30</v>
      </c>
      <c r="T9" s="26">
        <v>31</v>
      </c>
      <c r="U9" s="97" t="s">
        <v>170</v>
      </c>
      <c r="V9" s="94">
        <f t="shared" si="3"/>
        <v>94</v>
      </c>
      <c r="W9" s="95">
        <v>32</v>
      </c>
      <c r="X9" s="26">
        <v>32</v>
      </c>
      <c r="Y9" s="26">
        <v>31</v>
      </c>
      <c r="Z9" s="97" t="s">
        <v>170</v>
      </c>
      <c r="AA9" s="96">
        <f>SUM(W9:Z9)</f>
        <v>95</v>
      </c>
      <c r="AB9" s="355" t="s">
        <v>170</v>
      </c>
      <c r="AC9" s="356">
        <f t="shared" si="4"/>
        <v>487</v>
      </c>
      <c r="AD9" s="351">
        <f t="shared" si="5"/>
        <v>40.583333333333336</v>
      </c>
      <c r="AE9" s="98" t="s">
        <v>171</v>
      </c>
      <c r="AF9" s="96">
        <f t="shared" si="6"/>
        <v>114</v>
      </c>
      <c r="AG9" s="98" t="s">
        <v>170</v>
      </c>
      <c r="AH9" s="99">
        <f t="shared" si="7"/>
        <v>373</v>
      </c>
      <c r="AI9" s="101">
        <f t="shared" si="8"/>
        <v>31.083333333333332</v>
      </c>
      <c r="AJ9" s="337"/>
      <c r="AK9" s="90">
        <f t="shared" si="9"/>
        <v>12</v>
      </c>
      <c r="AN9" s="26">
        <f t="shared" si="10"/>
        <v>114</v>
      </c>
      <c r="AO9" s="26">
        <f t="shared" si="11"/>
        <v>93</v>
      </c>
      <c r="AP9" s="26">
        <f t="shared" si="20"/>
        <v>91</v>
      </c>
      <c r="AQ9" s="26">
        <f t="shared" si="12"/>
        <v>94</v>
      </c>
      <c r="AR9" s="26">
        <f t="shared" si="13"/>
        <v>95</v>
      </c>
      <c r="AS9" s="18">
        <f t="shared" si="14"/>
        <v>487</v>
      </c>
      <c r="AT9" s="34">
        <f t="shared" si="15"/>
        <v>114</v>
      </c>
      <c r="AU9" s="103">
        <v>1</v>
      </c>
      <c r="AV9" s="34">
        <f t="shared" si="16"/>
        <v>5</v>
      </c>
      <c r="AW9" s="26">
        <f t="shared" si="17"/>
        <v>0</v>
      </c>
      <c r="AX9" s="34">
        <f t="shared" si="18"/>
        <v>5</v>
      </c>
      <c r="AY9" s="34">
        <f t="shared" si="19"/>
        <v>12</v>
      </c>
    </row>
    <row r="10" spans="1:51" ht="12.75">
      <c r="A10" s="90">
        <f t="shared" si="0"/>
        <v>4</v>
      </c>
      <c r="B10" t="s">
        <v>256</v>
      </c>
      <c r="C10" s="336">
        <v>44</v>
      </c>
      <c r="D10" s="94">
        <v>41</v>
      </c>
      <c r="E10" s="94">
        <v>34</v>
      </c>
      <c r="F10" s="93" t="s">
        <v>170</v>
      </c>
      <c r="G10" s="94">
        <f>SUM(C10:F10)</f>
        <v>119</v>
      </c>
      <c r="H10" s="91">
        <v>35</v>
      </c>
      <c r="I10" s="92">
        <v>33</v>
      </c>
      <c r="J10" s="92">
        <v>33</v>
      </c>
      <c r="K10" s="93" t="s">
        <v>170</v>
      </c>
      <c r="L10" s="94">
        <f t="shared" si="1"/>
        <v>101</v>
      </c>
      <c r="M10" s="91">
        <v>31</v>
      </c>
      <c r="N10" s="92">
        <v>34</v>
      </c>
      <c r="O10" s="92">
        <v>34</v>
      </c>
      <c r="P10" s="93" t="s">
        <v>170</v>
      </c>
      <c r="Q10" s="94">
        <f t="shared" si="2"/>
        <v>99</v>
      </c>
      <c r="R10" s="95">
        <v>32</v>
      </c>
      <c r="S10" s="26">
        <v>33</v>
      </c>
      <c r="T10" s="26">
        <v>37</v>
      </c>
      <c r="U10" s="97" t="s">
        <v>170</v>
      </c>
      <c r="V10" s="94">
        <f t="shared" si="3"/>
        <v>102</v>
      </c>
      <c r="W10" s="95">
        <v>37</v>
      </c>
      <c r="X10" s="26">
        <v>37</v>
      </c>
      <c r="Y10" s="26">
        <v>33</v>
      </c>
      <c r="Z10" s="97" t="s">
        <v>170</v>
      </c>
      <c r="AA10" s="96">
        <f>SUM(W10:Z10)</f>
        <v>107</v>
      </c>
      <c r="AB10" s="355" t="s">
        <v>170</v>
      </c>
      <c r="AC10" s="356">
        <f t="shared" si="4"/>
        <v>528</v>
      </c>
      <c r="AD10" s="351">
        <f t="shared" si="5"/>
        <v>44</v>
      </c>
      <c r="AE10" s="98" t="s">
        <v>171</v>
      </c>
      <c r="AF10" s="96">
        <f t="shared" si="6"/>
        <v>119</v>
      </c>
      <c r="AG10" s="98" t="s">
        <v>170</v>
      </c>
      <c r="AH10" s="99">
        <f t="shared" si="7"/>
        <v>409</v>
      </c>
      <c r="AI10" s="101">
        <f t="shared" si="8"/>
        <v>34.083333333333336</v>
      </c>
      <c r="AJ10" s="337"/>
      <c r="AK10" s="90">
        <f t="shared" si="9"/>
        <v>12</v>
      </c>
      <c r="AN10" s="26">
        <f t="shared" si="10"/>
        <v>119</v>
      </c>
      <c r="AO10" s="26">
        <f t="shared" si="11"/>
        <v>101</v>
      </c>
      <c r="AP10" s="26">
        <f t="shared" si="20"/>
        <v>99</v>
      </c>
      <c r="AQ10" s="26">
        <f t="shared" si="12"/>
        <v>102</v>
      </c>
      <c r="AR10" s="26">
        <f t="shared" si="13"/>
        <v>107</v>
      </c>
      <c r="AS10" s="18">
        <f t="shared" si="14"/>
        <v>528</v>
      </c>
      <c r="AT10" s="34">
        <f t="shared" si="15"/>
        <v>119</v>
      </c>
      <c r="AU10" s="103">
        <v>1</v>
      </c>
      <c r="AV10" s="34">
        <f t="shared" si="16"/>
        <v>5</v>
      </c>
      <c r="AW10" s="26">
        <f t="shared" si="17"/>
        <v>0</v>
      </c>
      <c r="AX10" s="34">
        <f t="shared" si="18"/>
        <v>5</v>
      </c>
      <c r="AY10" s="34">
        <f t="shared" si="19"/>
        <v>12</v>
      </c>
    </row>
    <row r="11" spans="1:51" ht="12.75">
      <c r="A11" s="90">
        <f t="shared" si="0"/>
        <v>5</v>
      </c>
      <c r="B11" t="s">
        <v>245</v>
      </c>
      <c r="C11" s="336">
        <v>53</v>
      </c>
      <c r="D11" s="92">
        <v>42</v>
      </c>
      <c r="E11" s="92">
        <v>50</v>
      </c>
      <c r="F11" s="93" t="s">
        <v>170</v>
      </c>
      <c r="G11" s="94">
        <f>SUM(C11:F11)</f>
        <v>145</v>
      </c>
      <c r="H11" s="91">
        <v>41</v>
      </c>
      <c r="I11" s="94">
        <v>33</v>
      </c>
      <c r="J11" s="94">
        <v>41</v>
      </c>
      <c r="K11" s="93" t="s">
        <v>170</v>
      </c>
      <c r="L11" s="94">
        <f t="shared" si="1"/>
        <v>115</v>
      </c>
      <c r="M11" s="91">
        <v>38</v>
      </c>
      <c r="N11" s="94">
        <v>33</v>
      </c>
      <c r="O11" s="94">
        <v>29</v>
      </c>
      <c r="P11" s="93" t="s">
        <v>170</v>
      </c>
      <c r="Q11" s="94">
        <f t="shared" si="2"/>
        <v>100</v>
      </c>
      <c r="R11" s="95"/>
      <c r="S11" s="96"/>
      <c r="T11" s="96"/>
      <c r="U11" s="97" t="s">
        <v>170</v>
      </c>
      <c r="V11" s="94">
        <v>500</v>
      </c>
      <c r="W11" s="95">
        <v>42</v>
      </c>
      <c r="X11" s="26">
        <v>39</v>
      </c>
      <c r="Y11" s="26">
        <v>35</v>
      </c>
      <c r="Z11" s="97" t="s">
        <v>170</v>
      </c>
      <c r="AA11" s="96">
        <f>SUM(W11:Z11)</f>
        <v>116</v>
      </c>
      <c r="AB11" s="355" t="s">
        <v>170</v>
      </c>
      <c r="AC11" s="356">
        <f t="shared" si="4"/>
        <v>976</v>
      </c>
      <c r="AD11" s="351">
        <f t="shared" si="5"/>
        <v>108.44444444444444</v>
      </c>
      <c r="AE11" s="98" t="s">
        <v>171</v>
      </c>
      <c r="AF11" s="96">
        <f t="shared" si="6"/>
        <v>500</v>
      </c>
      <c r="AG11" s="98" t="s">
        <v>170</v>
      </c>
      <c r="AH11" s="99">
        <f t="shared" si="7"/>
        <v>476</v>
      </c>
      <c r="AI11" s="101">
        <f t="shared" si="8"/>
        <v>52.888888888888886</v>
      </c>
      <c r="AJ11" s="337"/>
      <c r="AK11" s="90">
        <f t="shared" si="9"/>
        <v>9</v>
      </c>
      <c r="AN11" s="26">
        <f t="shared" si="10"/>
        <v>145</v>
      </c>
      <c r="AO11" s="26">
        <f t="shared" si="11"/>
        <v>115</v>
      </c>
      <c r="AP11" s="26">
        <f t="shared" si="20"/>
        <v>100</v>
      </c>
      <c r="AQ11" s="26">
        <f t="shared" si="12"/>
        <v>500</v>
      </c>
      <c r="AR11" s="26">
        <f t="shared" si="13"/>
        <v>116</v>
      </c>
      <c r="AS11" s="18">
        <f t="shared" si="14"/>
        <v>976</v>
      </c>
      <c r="AT11" s="34">
        <f t="shared" si="15"/>
        <v>500</v>
      </c>
      <c r="AU11" s="103">
        <v>2</v>
      </c>
      <c r="AV11" s="34">
        <f t="shared" si="16"/>
        <v>5</v>
      </c>
      <c r="AW11" s="26">
        <f t="shared" si="17"/>
        <v>1</v>
      </c>
      <c r="AX11" s="34">
        <f t="shared" si="18"/>
        <v>4</v>
      </c>
      <c r="AY11" s="34">
        <f t="shared" si="19"/>
        <v>9</v>
      </c>
    </row>
    <row r="12" spans="1:51" ht="12.75">
      <c r="A12" s="90">
        <f t="shared" si="0"/>
        <v>6</v>
      </c>
      <c r="B12" t="s">
        <v>157</v>
      </c>
      <c r="C12" s="336"/>
      <c r="D12" s="94"/>
      <c r="E12" s="94"/>
      <c r="F12" s="93" t="s">
        <v>170</v>
      </c>
      <c r="G12" s="94">
        <v>500</v>
      </c>
      <c r="H12" s="91">
        <v>29</v>
      </c>
      <c r="I12" s="92">
        <v>30</v>
      </c>
      <c r="J12" s="92">
        <v>33</v>
      </c>
      <c r="K12" s="93" t="s">
        <v>170</v>
      </c>
      <c r="L12" s="94">
        <f t="shared" si="1"/>
        <v>92</v>
      </c>
      <c r="M12" s="91">
        <v>40</v>
      </c>
      <c r="N12" s="92">
        <v>29</v>
      </c>
      <c r="O12" s="92">
        <v>33</v>
      </c>
      <c r="P12" s="93" t="s">
        <v>170</v>
      </c>
      <c r="Q12" s="94">
        <f t="shared" si="2"/>
        <v>102</v>
      </c>
      <c r="R12" s="95">
        <v>30</v>
      </c>
      <c r="S12" s="26">
        <v>35</v>
      </c>
      <c r="T12" s="26">
        <v>32</v>
      </c>
      <c r="U12" s="97" t="s">
        <v>170</v>
      </c>
      <c r="V12" s="94">
        <f t="shared" si="3"/>
        <v>97</v>
      </c>
      <c r="W12" s="95"/>
      <c r="X12" s="26"/>
      <c r="Y12" s="26"/>
      <c r="Z12" s="97" t="s">
        <v>170</v>
      </c>
      <c r="AA12" s="96">
        <v>500</v>
      </c>
      <c r="AB12" s="355" t="s">
        <v>170</v>
      </c>
      <c r="AC12" s="356" t="str">
        <f t="shared" si="4"/>
        <v>A.d.W.</v>
      </c>
      <c r="AD12" s="351" t="e">
        <f t="shared" si="5"/>
        <v>#VALUE!</v>
      </c>
      <c r="AE12" s="98" t="s">
        <v>171</v>
      </c>
      <c r="AF12" s="96">
        <f t="shared" si="6"/>
        <v>500</v>
      </c>
      <c r="AG12" s="98" t="s">
        <v>170</v>
      </c>
      <c r="AH12" s="99" t="e">
        <f t="shared" si="7"/>
        <v>#VALUE!</v>
      </c>
      <c r="AI12" s="101" t="e">
        <f t="shared" si="8"/>
        <v>#VALUE!</v>
      </c>
      <c r="AJ12" s="337"/>
      <c r="AK12" s="90">
        <f t="shared" si="9"/>
        <v>12</v>
      </c>
      <c r="AN12" s="26">
        <f t="shared" si="10"/>
        <v>500</v>
      </c>
      <c r="AO12" s="26">
        <f t="shared" si="11"/>
        <v>92</v>
      </c>
      <c r="AP12" s="26">
        <f t="shared" si="20"/>
        <v>102</v>
      </c>
      <c r="AQ12" s="26">
        <f t="shared" si="12"/>
        <v>97</v>
      </c>
      <c r="AR12" s="26">
        <f t="shared" si="13"/>
        <v>500</v>
      </c>
      <c r="AS12" s="18">
        <f t="shared" si="14"/>
        <v>1291</v>
      </c>
      <c r="AT12" s="34">
        <f t="shared" si="15"/>
        <v>500</v>
      </c>
      <c r="AU12" s="103">
        <v>1</v>
      </c>
      <c r="AV12" s="34">
        <f t="shared" si="16"/>
        <v>5</v>
      </c>
      <c r="AW12" s="26">
        <f t="shared" si="17"/>
        <v>2</v>
      </c>
      <c r="AX12" s="34">
        <f t="shared" si="18"/>
        <v>3</v>
      </c>
      <c r="AY12" s="34">
        <f t="shared" si="19"/>
        <v>12</v>
      </c>
    </row>
    <row r="13" spans="1:51" ht="12.75">
      <c r="A13" s="90">
        <f t="shared" si="0"/>
        <v>7</v>
      </c>
      <c r="B13" t="s">
        <v>192</v>
      </c>
      <c r="C13" s="336">
        <v>45</v>
      </c>
      <c r="D13" s="92">
        <v>46</v>
      </c>
      <c r="E13" s="92">
        <v>37</v>
      </c>
      <c r="F13" s="93" t="s">
        <v>170</v>
      </c>
      <c r="G13" s="94">
        <f>SUM(C13:F13)</f>
        <v>128</v>
      </c>
      <c r="H13" s="91"/>
      <c r="I13" s="94"/>
      <c r="J13" s="94"/>
      <c r="K13" s="93" t="s">
        <v>170</v>
      </c>
      <c r="L13" s="94">
        <v>500</v>
      </c>
      <c r="M13" s="91"/>
      <c r="N13" s="94"/>
      <c r="O13" s="94"/>
      <c r="P13" s="93" t="s">
        <v>170</v>
      </c>
      <c r="Q13" s="94">
        <v>500</v>
      </c>
      <c r="R13" s="95">
        <v>45</v>
      </c>
      <c r="S13" s="96">
        <v>39</v>
      </c>
      <c r="T13" s="96">
        <v>32</v>
      </c>
      <c r="U13" s="97" t="s">
        <v>170</v>
      </c>
      <c r="V13" s="94">
        <f t="shared" si="3"/>
        <v>116</v>
      </c>
      <c r="W13" s="95"/>
      <c r="X13" s="96"/>
      <c r="Y13" s="96"/>
      <c r="Z13" s="97" t="s">
        <v>170</v>
      </c>
      <c r="AA13" s="96">
        <v>500</v>
      </c>
      <c r="AB13" s="355" t="s">
        <v>170</v>
      </c>
      <c r="AC13" s="356" t="str">
        <f t="shared" si="4"/>
        <v>A.d.W.</v>
      </c>
      <c r="AD13" s="351" t="e">
        <f t="shared" si="5"/>
        <v>#VALUE!</v>
      </c>
      <c r="AE13" s="98" t="s">
        <v>171</v>
      </c>
      <c r="AF13" s="96">
        <f t="shared" si="6"/>
        <v>500</v>
      </c>
      <c r="AG13" s="98" t="s">
        <v>170</v>
      </c>
      <c r="AH13" s="99" t="e">
        <f t="shared" si="7"/>
        <v>#VALUE!</v>
      </c>
      <c r="AI13" s="101" t="e">
        <f t="shared" si="8"/>
        <v>#VALUE!</v>
      </c>
      <c r="AJ13" s="337"/>
      <c r="AK13" s="90">
        <f t="shared" si="9"/>
        <v>12</v>
      </c>
      <c r="AN13" s="26">
        <f t="shared" si="10"/>
        <v>128</v>
      </c>
      <c r="AO13" s="26">
        <f t="shared" si="11"/>
        <v>500</v>
      </c>
      <c r="AP13" s="26">
        <f t="shared" si="20"/>
        <v>500</v>
      </c>
      <c r="AQ13" s="26">
        <f t="shared" si="12"/>
        <v>116</v>
      </c>
      <c r="AR13" s="26">
        <f t="shared" si="13"/>
        <v>500</v>
      </c>
      <c r="AS13" s="18">
        <f t="shared" si="14"/>
        <v>1744</v>
      </c>
      <c r="AT13" s="34">
        <f t="shared" si="15"/>
        <v>500</v>
      </c>
      <c r="AU13" s="103">
        <v>1</v>
      </c>
      <c r="AV13" s="34">
        <f t="shared" si="16"/>
        <v>5</v>
      </c>
      <c r="AW13" s="26">
        <f t="shared" si="17"/>
        <v>3</v>
      </c>
      <c r="AX13" s="34">
        <f t="shared" si="18"/>
        <v>2</v>
      </c>
      <c r="AY13" s="34">
        <f t="shared" si="19"/>
        <v>12</v>
      </c>
    </row>
    <row r="14" spans="3:42" ht="12.75">
      <c r="C14" s="336"/>
      <c r="D14" s="94"/>
      <c r="E14" s="94"/>
      <c r="F14" s="93"/>
      <c r="G14" s="94"/>
      <c r="H14" s="91"/>
      <c r="I14" s="94"/>
      <c r="J14" s="94"/>
      <c r="K14" s="93"/>
      <c r="L14" s="94"/>
      <c r="M14" s="91"/>
      <c r="N14" s="94"/>
      <c r="O14" s="94"/>
      <c r="P14" s="93"/>
      <c r="Q14" s="94"/>
      <c r="R14" s="95"/>
      <c r="S14" s="96"/>
      <c r="T14" s="96"/>
      <c r="U14" s="97"/>
      <c r="V14" s="94"/>
      <c r="W14" s="95"/>
      <c r="X14" s="96"/>
      <c r="Y14" s="96"/>
      <c r="Z14" s="97"/>
      <c r="AA14" s="96"/>
      <c r="AB14" s="355"/>
      <c r="AC14" s="356"/>
      <c r="AD14" s="351"/>
      <c r="AE14" s="98"/>
      <c r="AF14" s="96"/>
      <c r="AG14" s="98"/>
      <c r="AH14" s="99"/>
      <c r="AI14" s="101"/>
      <c r="AJ14" s="337"/>
      <c r="AK14" s="26"/>
      <c r="AP14" s="26">
        <f t="shared" si="20"/>
        <v>0</v>
      </c>
    </row>
    <row r="15" spans="2:42" ht="19.5">
      <c r="B15" s="81" t="s">
        <v>174</v>
      </c>
      <c r="C15" s="336"/>
      <c r="D15" s="94"/>
      <c r="E15" s="94"/>
      <c r="F15" s="93"/>
      <c r="G15" s="94"/>
      <c r="H15" s="91"/>
      <c r="I15" s="94"/>
      <c r="J15" s="94"/>
      <c r="K15" s="93"/>
      <c r="L15" s="94"/>
      <c r="M15" s="91"/>
      <c r="N15" s="94"/>
      <c r="O15" s="94"/>
      <c r="P15" s="93"/>
      <c r="Q15" s="94"/>
      <c r="R15" s="95"/>
      <c r="S15" s="96"/>
      <c r="T15" s="96"/>
      <c r="U15" s="97"/>
      <c r="V15" s="94"/>
      <c r="W15" s="95"/>
      <c r="X15" s="96"/>
      <c r="Y15" s="96"/>
      <c r="Z15" s="97"/>
      <c r="AA15" s="96"/>
      <c r="AB15" s="355"/>
      <c r="AC15" s="356"/>
      <c r="AD15" s="351"/>
      <c r="AE15" s="98"/>
      <c r="AF15" s="96"/>
      <c r="AG15" s="98"/>
      <c r="AH15" s="99"/>
      <c r="AI15" s="101"/>
      <c r="AJ15" s="337"/>
      <c r="AK15" s="26"/>
      <c r="AP15" s="26">
        <f t="shared" si="20"/>
        <v>0</v>
      </c>
    </row>
    <row r="16" spans="3:42" ht="12.75">
      <c r="C16" s="336"/>
      <c r="D16" s="94"/>
      <c r="E16" s="94"/>
      <c r="F16" s="93"/>
      <c r="G16" s="94"/>
      <c r="H16" s="91"/>
      <c r="I16" s="94"/>
      <c r="J16" s="94"/>
      <c r="K16" s="93"/>
      <c r="L16" s="94"/>
      <c r="M16" s="91"/>
      <c r="N16" s="94"/>
      <c r="O16" s="94"/>
      <c r="P16" s="93"/>
      <c r="Q16" s="94"/>
      <c r="R16" s="95"/>
      <c r="S16" s="96"/>
      <c r="T16" s="96"/>
      <c r="U16" s="97"/>
      <c r="V16" s="94"/>
      <c r="W16" s="95"/>
      <c r="X16" s="96"/>
      <c r="Y16" s="96"/>
      <c r="Z16" s="97"/>
      <c r="AA16" s="96"/>
      <c r="AB16" s="355"/>
      <c r="AC16" s="356"/>
      <c r="AD16" s="351"/>
      <c r="AE16" s="98"/>
      <c r="AF16" s="96"/>
      <c r="AG16" s="98"/>
      <c r="AH16" s="99"/>
      <c r="AI16" s="101"/>
      <c r="AJ16" s="337"/>
      <c r="AK16" s="26"/>
      <c r="AP16" s="26">
        <f t="shared" si="20"/>
        <v>0</v>
      </c>
    </row>
    <row r="17" spans="1:51" ht="12.75">
      <c r="A17" s="90">
        <f>ROW()-16</f>
        <v>1</v>
      </c>
      <c r="B17" t="s">
        <v>159</v>
      </c>
      <c r="C17" s="336">
        <v>31</v>
      </c>
      <c r="D17" s="94">
        <v>31</v>
      </c>
      <c r="E17" s="94">
        <v>28</v>
      </c>
      <c r="F17" s="93" t="s">
        <v>170</v>
      </c>
      <c r="G17" s="94">
        <f aca="true" t="shared" si="21" ref="G17:G25">SUM(C17:F17)</f>
        <v>90</v>
      </c>
      <c r="H17" s="91">
        <v>29</v>
      </c>
      <c r="I17" s="92">
        <v>27</v>
      </c>
      <c r="J17" s="92">
        <v>29</v>
      </c>
      <c r="K17" s="93" t="s">
        <v>170</v>
      </c>
      <c r="L17" s="94">
        <f aca="true" t="shared" si="22" ref="L17:L31">SUM(H17:K17)</f>
        <v>85</v>
      </c>
      <c r="M17" s="91">
        <v>26</v>
      </c>
      <c r="N17" s="92">
        <v>27</v>
      </c>
      <c r="O17" s="92">
        <v>27</v>
      </c>
      <c r="P17" s="93" t="s">
        <v>170</v>
      </c>
      <c r="Q17" s="94">
        <f aca="true" t="shared" si="23" ref="Q17:Q30">SUM(M17:P17)</f>
        <v>80</v>
      </c>
      <c r="R17" s="95">
        <v>28</v>
      </c>
      <c r="S17" s="26">
        <v>25</v>
      </c>
      <c r="T17" s="26">
        <v>28</v>
      </c>
      <c r="U17" s="97" t="s">
        <v>170</v>
      </c>
      <c r="V17" s="94">
        <f aca="true" t="shared" si="24" ref="V17:V33">SUM(R17:U17)</f>
        <v>81</v>
      </c>
      <c r="W17" s="95">
        <v>25</v>
      </c>
      <c r="X17" s="26">
        <v>28</v>
      </c>
      <c r="Y17" s="26">
        <v>27</v>
      </c>
      <c r="Z17" s="97" t="s">
        <v>170</v>
      </c>
      <c r="AA17" s="96">
        <f aca="true" t="shared" si="25" ref="AA17:AA33">SUM(W17:Z17)</f>
        <v>80</v>
      </c>
      <c r="AB17" s="355" t="s">
        <v>170</v>
      </c>
      <c r="AC17" s="356">
        <f aca="true" t="shared" si="26" ref="AC17:AC33">IF(AW17&gt;=2,"A.d.W.",AS17)</f>
        <v>416</v>
      </c>
      <c r="AD17" s="351">
        <f aca="true" t="shared" si="27" ref="AD17:AD33">SUM(AC17/AK17)</f>
        <v>34.666666666666664</v>
      </c>
      <c r="AE17" s="98" t="s">
        <v>171</v>
      </c>
      <c r="AF17" s="96">
        <f aca="true" t="shared" si="28" ref="AF17:AF33">AT17</f>
        <v>90</v>
      </c>
      <c r="AG17" s="98" t="s">
        <v>170</v>
      </c>
      <c r="AH17" s="99">
        <f aca="true" t="shared" si="29" ref="AH17:AH33">SUM(AC17-AF17)</f>
        <v>326</v>
      </c>
      <c r="AI17" s="101">
        <f aca="true" t="shared" si="30" ref="AI17:AI33">SUM(AH17/AK17)</f>
        <v>27.166666666666668</v>
      </c>
      <c r="AJ17" s="337"/>
      <c r="AK17" s="90">
        <f aca="true" t="shared" si="31" ref="AK17:AK33">AY17</f>
        <v>12</v>
      </c>
      <c r="AN17" s="26">
        <f aca="true" t="shared" si="32" ref="AN17:AN33">G17</f>
        <v>90</v>
      </c>
      <c r="AO17" s="26">
        <f aca="true" t="shared" si="33" ref="AO17:AO33">L17</f>
        <v>85</v>
      </c>
      <c r="AP17" s="26">
        <f t="shared" si="20"/>
        <v>80</v>
      </c>
      <c r="AQ17" s="26">
        <f aca="true" t="shared" si="34" ref="AQ17:AQ33">V17</f>
        <v>81</v>
      </c>
      <c r="AR17" s="26">
        <f aca="true" t="shared" si="35" ref="AR17:AR33">AA17</f>
        <v>80</v>
      </c>
      <c r="AS17" s="18">
        <f aca="true" t="shared" si="36" ref="AS17:AS33">SUM(AN17:AR17)</f>
        <v>416</v>
      </c>
      <c r="AT17" s="34">
        <f aca="true" t="shared" si="37" ref="AT17:AT33">LARGE(AN17:AR17,1)</f>
        <v>90</v>
      </c>
      <c r="AU17" s="103">
        <v>1</v>
      </c>
      <c r="AV17" s="34">
        <f aca="true" t="shared" si="38" ref="AV17:AV33">COUNTIF(AN17:AR17,"&gt;0")</f>
        <v>5</v>
      </c>
      <c r="AW17" s="26">
        <f aca="true" t="shared" si="39" ref="AW17:AW33">COUNTIF(AN17:AR17,"=500")</f>
        <v>0</v>
      </c>
      <c r="AX17" s="34">
        <f aca="true" t="shared" si="40" ref="AX17:AX33">SUM(AV17-AW17)</f>
        <v>5</v>
      </c>
      <c r="AY17" s="34">
        <f aca="true" t="shared" si="41" ref="AY17:AY33">SUM(AV17-AU17)*3</f>
        <v>12</v>
      </c>
    </row>
    <row r="18" spans="1:51" ht="12.75">
      <c r="A18" s="90">
        <f aca="true" t="shared" si="42" ref="A18:A32">ROW()-16</f>
        <v>2</v>
      </c>
      <c r="B18" t="s">
        <v>149</v>
      </c>
      <c r="C18" s="336">
        <v>36</v>
      </c>
      <c r="D18" s="92">
        <v>33</v>
      </c>
      <c r="E18" s="92">
        <v>29</v>
      </c>
      <c r="F18" s="93" t="s">
        <v>170</v>
      </c>
      <c r="G18" s="94">
        <f t="shared" si="21"/>
        <v>98</v>
      </c>
      <c r="H18" s="91">
        <v>29</v>
      </c>
      <c r="I18" s="92">
        <v>30</v>
      </c>
      <c r="J18" s="92">
        <v>28</v>
      </c>
      <c r="K18" s="93" t="s">
        <v>170</v>
      </c>
      <c r="L18" s="94">
        <f t="shared" si="22"/>
        <v>87</v>
      </c>
      <c r="M18" s="91">
        <v>29</v>
      </c>
      <c r="N18" s="92">
        <v>27</v>
      </c>
      <c r="O18" s="92">
        <v>26</v>
      </c>
      <c r="P18" s="93" t="s">
        <v>170</v>
      </c>
      <c r="Q18" s="94">
        <f t="shared" si="23"/>
        <v>82</v>
      </c>
      <c r="R18" s="95">
        <v>30</v>
      </c>
      <c r="S18" s="26">
        <v>33</v>
      </c>
      <c r="T18" s="26">
        <v>26</v>
      </c>
      <c r="U18" s="97" t="s">
        <v>170</v>
      </c>
      <c r="V18" s="94">
        <f t="shared" si="24"/>
        <v>89</v>
      </c>
      <c r="W18" s="95">
        <v>26</v>
      </c>
      <c r="X18" s="26">
        <v>25</v>
      </c>
      <c r="Y18" s="26">
        <v>30</v>
      </c>
      <c r="Z18" s="97" t="s">
        <v>170</v>
      </c>
      <c r="AA18" s="96">
        <f t="shared" si="25"/>
        <v>81</v>
      </c>
      <c r="AB18" s="355" t="s">
        <v>170</v>
      </c>
      <c r="AC18" s="356">
        <f t="shared" si="26"/>
        <v>437</v>
      </c>
      <c r="AD18" s="351">
        <f t="shared" si="27"/>
        <v>36.416666666666664</v>
      </c>
      <c r="AE18" s="98" t="s">
        <v>171</v>
      </c>
      <c r="AF18" s="96">
        <f t="shared" si="28"/>
        <v>98</v>
      </c>
      <c r="AG18" s="98" t="s">
        <v>170</v>
      </c>
      <c r="AH18" s="99">
        <f t="shared" si="29"/>
        <v>339</v>
      </c>
      <c r="AI18" s="101">
        <f t="shared" si="30"/>
        <v>28.25</v>
      </c>
      <c r="AJ18" s="337"/>
      <c r="AK18" s="90">
        <f t="shared" si="31"/>
        <v>12</v>
      </c>
      <c r="AN18" s="26">
        <f t="shared" si="32"/>
        <v>98</v>
      </c>
      <c r="AO18" s="26">
        <f t="shared" si="33"/>
        <v>87</v>
      </c>
      <c r="AP18" s="26">
        <f t="shared" si="20"/>
        <v>82</v>
      </c>
      <c r="AQ18" s="26">
        <f t="shared" si="34"/>
        <v>89</v>
      </c>
      <c r="AR18" s="26">
        <f t="shared" si="35"/>
        <v>81</v>
      </c>
      <c r="AS18" s="18">
        <f t="shared" si="36"/>
        <v>437</v>
      </c>
      <c r="AT18" s="34">
        <f t="shared" si="37"/>
        <v>98</v>
      </c>
      <c r="AU18" s="103">
        <v>1</v>
      </c>
      <c r="AV18" s="34">
        <f t="shared" si="38"/>
        <v>5</v>
      </c>
      <c r="AW18" s="26">
        <f t="shared" si="39"/>
        <v>0</v>
      </c>
      <c r="AX18" s="34">
        <f t="shared" si="40"/>
        <v>5</v>
      </c>
      <c r="AY18" s="34">
        <f t="shared" si="41"/>
        <v>12</v>
      </c>
    </row>
    <row r="19" spans="1:51" ht="12.75">
      <c r="A19" s="90">
        <f t="shared" si="42"/>
        <v>3</v>
      </c>
      <c r="B19" t="s">
        <v>175</v>
      </c>
      <c r="C19" s="336">
        <v>31</v>
      </c>
      <c r="D19" s="92">
        <v>34</v>
      </c>
      <c r="E19" s="92">
        <v>30</v>
      </c>
      <c r="F19" s="93" t="s">
        <v>170</v>
      </c>
      <c r="G19" s="94">
        <f t="shared" si="21"/>
        <v>95</v>
      </c>
      <c r="H19" s="91">
        <v>26</v>
      </c>
      <c r="I19" s="92">
        <v>27</v>
      </c>
      <c r="J19" s="92">
        <v>31</v>
      </c>
      <c r="K19" s="93" t="s">
        <v>170</v>
      </c>
      <c r="L19" s="94">
        <f t="shared" si="22"/>
        <v>84</v>
      </c>
      <c r="M19" s="91">
        <v>31</v>
      </c>
      <c r="N19" s="92">
        <v>28</v>
      </c>
      <c r="O19" s="92">
        <v>28</v>
      </c>
      <c r="P19" s="93" t="s">
        <v>170</v>
      </c>
      <c r="Q19" s="94">
        <f t="shared" si="23"/>
        <v>87</v>
      </c>
      <c r="R19" s="95">
        <v>28</v>
      </c>
      <c r="S19" s="26">
        <v>29</v>
      </c>
      <c r="T19" s="26">
        <v>28</v>
      </c>
      <c r="U19" s="97" t="s">
        <v>170</v>
      </c>
      <c r="V19" s="94">
        <f t="shared" si="24"/>
        <v>85</v>
      </c>
      <c r="W19" s="95">
        <v>27</v>
      </c>
      <c r="X19" s="26">
        <v>30</v>
      </c>
      <c r="Y19" s="26">
        <v>29</v>
      </c>
      <c r="Z19" s="97" t="s">
        <v>170</v>
      </c>
      <c r="AA19" s="96">
        <f t="shared" si="25"/>
        <v>86</v>
      </c>
      <c r="AB19" s="355" t="s">
        <v>170</v>
      </c>
      <c r="AC19" s="356">
        <f t="shared" si="26"/>
        <v>437</v>
      </c>
      <c r="AD19" s="351">
        <f t="shared" si="27"/>
        <v>36.416666666666664</v>
      </c>
      <c r="AE19" s="98" t="s">
        <v>171</v>
      </c>
      <c r="AF19" s="96">
        <f t="shared" si="28"/>
        <v>95</v>
      </c>
      <c r="AG19" s="98" t="s">
        <v>170</v>
      </c>
      <c r="AH19" s="99">
        <f t="shared" si="29"/>
        <v>342</v>
      </c>
      <c r="AI19" s="101">
        <f t="shared" si="30"/>
        <v>28.5</v>
      </c>
      <c r="AJ19" s="337"/>
      <c r="AK19" s="90">
        <f t="shared" si="31"/>
        <v>12</v>
      </c>
      <c r="AN19" s="26">
        <f t="shared" si="32"/>
        <v>95</v>
      </c>
      <c r="AO19" s="26">
        <f t="shared" si="33"/>
        <v>84</v>
      </c>
      <c r="AP19" s="26">
        <f t="shared" si="20"/>
        <v>87</v>
      </c>
      <c r="AQ19" s="26">
        <f t="shared" si="34"/>
        <v>85</v>
      </c>
      <c r="AR19" s="26">
        <f t="shared" si="35"/>
        <v>86</v>
      </c>
      <c r="AS19" s="18">
        <f t="shared" si="36"/>
        <v>437</v>
      </c>
      <c r="AT19" s="34">
        <f t="shared" si="37"/>
        <v>95</v>
      </c>
      <c r="AU19" s="103">
        <v>1</v>
      </c>
      <c r="AV19" s="34">
        <f t="shared" si="38"/>
        <v>5</v>
      </c>
      <c r="AW19" s="26">
        <f t="shared" si="39"/>
        <v>0</v>
      </c>
      <c r="AX19" s="34">
        <f t="shared" si="40"/>
        <v>5</v>
      </c>
      <c r="AY19" s="34">
        <f t="shared" si="41"/>
        <v>12</v>
      </c>
    </row>
    <row r="20" spans="1:51" ht="12.75">
      <c r="A20" s="90">
        <f t="shared" si="42"/>
        <v>4</v>
      </c>
      <c r="B20" t="s">
        <v>176</v>
      </c>
      <c r="C20" s="336">
        <v>34</v>
      </c>
      <c r="D20" s="92">
        <v>30</v>
      </c>
      <c r="E20" s="92">
        <v>26</v>
      </c>
      <c r="F20" s="93" t="s">
        <v>170</v>
      </c>
      <c r="G20" s="94">
        <f t="shared" si="21"/>
        <v>90</v>
      </c>
      <c r="H20" s="91">
        <v>26</v>
      </c>
      <c r="I20" s="92">
        <v>27</v>
      </c>
      <c r="J20" s="92">
        <v>29</v>
      </c>
      <c r="K20" s="93" t="s">
        <v>170</v>
      </c>
      <c r="L20" s="94">
        <f t="shared" si="22"/>
        <v>82</v>
      </c>
      <c r="M20" s="91">
        <v>29</v>
      </c>
      <c r="N20" s="92">
        <v>33</v>
      </c>
      <c r="O20" s="92">
        <v>26</v>
      </c>
      <c r="P20" s="93" t="s">
        <v>170</v>
      </c>
      <c r="Q20" s="94">
        <f t="shared" si="23"/>
        <v>88</v>
      </c>
      <c r="R20" s="95"/>
      <c r="S20" s="26"/>
      <c r="T20" s="26"/>
      <c r="U20" s="97" t="s">
        <v>170</v>
      </c>
      <c r="V20" s="94">
        <v>500</v>
      </c>
      <c r="W20" s="95">
        <v>30</v>
      </c>
      <c r="X20" s="26">
        <v>29</v>
      </c>
      <c r="Y20" s="26">
        <v>27</v>
      </c>
      <c r="Z20" s="97" t="s">
        <v>170</v>
      </c>
      <c r="AA20" s="96">
        <f t="shared" si="25"/>
        <v>86</v>
      </c>
      <c r="AB20" s="355" t="s">
        <v>170</v>
      </c>
      <c r="AC20" s="356">
        <f t="shared" si="26"/>
        <v>846</v>
      </c>
      <c r="AD20" s="351">
        <f t="shared" si="27"/>
        <v>70.5</v>
      </c>
      <c r="AE20" s="98" t="s">
        <v>171</v>
      </c>
      <c r="AF20" s="96">
        <f t="shared" si="28"/>
        <v>500</v>
      </c>
      <c r="AG20" s="98" t="s">
        <v>170</v>
      </c>
      <c r="AH20" s="99">
        <f t="shared" si="29"/>
        <v>346</v>
      </c>
      <c r="AI20" s="101">
        <f t="shared" si="30"/>
        <v>28.833333333333332</v>
      </c>
      <c r="AJ20" s="337"/>
      <c r="AK20" s="90">
        <f t="shared" si="31"/>
        <v>12</v>
      </c>
      <c r="AN20" s="26">
        <f t="shared" si="32"/>
        <v>90</v>
      </c>
      <c r="AO20" s="26">
        <f t="shared" si="33"/>
        <v>82</v>
      </c>
      <c r="AP20" s="26">
        <f t="shared" si="20"/>
        <v>88</v>
      </c>
      <c r="AQ20" s="26">
        <f t="shared" si="34"/>
        <v>500</v>
      </c>
      <c r="AR20" s="26">
        <f t="shared" si="35"/>
        <v>86</v>
      </c>
      <c r="AS20" s="18">
        <f t="shared" si="36"/>
        <v>846</v>
      </c>
      <c r="AT20" s="34">
        <f t="shared" si="37"/>
        <v>500</v>
      </c>
      <c r="AU20" s="103">
        <v>1</v>
      </c>
      <c r="AV20" s="34">
        <f t="shared" si="38"/>
        <v>5</v>
      </c>
      <c r="AW20" s="26">
        <f t="shared" si="39"/>
        <v>1</v>
      </c>
      <c r="AX20" s="34">
        <f t="shared" si="40"/>
        <v>4</v>
      </c>
      <c r="AY20" s="34">
        <f t="shared" si="41"/>
        <v>12</v>
      </c>
    </row>
    <row r="21" spans="1:51" ht="12.75">
      <c r="A21" s="90">
        <f t="shared" si="42"/>
        <v>5</v>
      </c>
      <c r="B21" t="s">
        <v>147</v>
      </c>
      <c r="C21" s="336">
        <v>31</v>
      </c>
      <c r="D21" s="92">
        <v>32</v>
      </c>
      <c r="E21" s="92">
        <v>33</v>
      </c>
      <c r="F21" s="93" t="s">
        <v>170</v>
      </c>
      <c r="G21" s="94">
        <f t="shared" si="21"/>
        <v>96</v>
      </c>
      <c r="H21" s="91">
        <v>29</v>
      </c>
      <c r="I21" s="92">
        <v>28</v>
      </c>
      <c r="J21" s="92">
        <v>29</v>
      </c>
      <c r="K21" s="93" t="s">
        <v>170</v>
      </c>
      <c r="L21" s="94">
        <f t="shared" si="22"/>
        <v>86</v>
      </c>
      <c r="M21" s="91">
        <v>30</v>
      </c>
      <c r="N21" s="92">
        <v>31</v>
      </c>
      <c r="O21" s="92">
        <v>30</v>
      </c>
      <c r="P21" s="93" t="s">
        <v>170</v>
      </c>
      <c r="Q21" s="94">
        <f t="shared" si="23"/>
        <v>91</v>
      </c>
      <c r="R21" s="95">
        <v>29</v>
      </c>
      <c r="S21" s="26">
        <v>32</v>
      </c>
      <c r="T21" s="26">
        <v>27</v>
      </c>
      <c r="U21" s="97" t="s">
        <v>170</v>
      </c>
      <c r="V21" s="94">
        <f t="shared" si="24"/>
        <v>88</v>
      </c>
      <c r="W21" s="95">
        <v>27</v>
      </c>
      <c r="X21" s="26">
        <v>30</v>
      </c>
      <c r="Y21" s="26">
        <v>30</v>
      </c>
      <c r="Z21" s="97" t="s">
        <v>170</v>
      </c>
      <c r="AA21" s="96">
        <f t="shared" si="25"/>
        <v>87</v>
      </c>
      <c r="AB21" s="355" t="s">
        <v>170</v>
      </c>
      <c r="AC21" s="356">
        <f t="shared" si="26"/>
        <v>448</v>
      </c>
      <c r="AD21" s="351">
        <f t="shared" si="27"/>
        <v>37.333333333333336</v>
      </c>
      <c r="AE21" s="98" t="s">
        <v>171</v>
      </c>
      <c r="AF21" s="96">
        <f t="shared" si="28"/>
        <v>96</v>
      </c>
      <c r="AG21" s="98" t="s">
        <v>170</v>
      </c>
      <c r="AH21" s="99">
        <f t="shared" si="29"/>
        <v>352</v>
      </c>
      <c r="AI21" s="101">
        <f t="shared" si="30"/>
        <v>29.333333333333332</v>
      </c>
      <c r="AJ21" s="337"/>
      <c r="AK21" s="90">
        <f t="shared" si="31"/>
        <v>12</v>
      </c>
      <c r="AN21" s="26">
        <f t="shared" si="32"/>
        <v>96</v>
      </c>
      <c r="AO21" s="26">
        <f t="shared" si="33"/>
        <v>86</v>
      </c>
      <c r="AP21" s="26">
        <f t="shared" si="20"/>
        <v>91</v>
      </c>
      <c r="AQ21" s="26">
        <f t="shared" si="34"/>
        <v>88</v>
      </c>
      <c r="AR21" s="26">
        <f t="shared" si="35"/>
        <v>87</v>
      </c>
      <c r="AS21" s="18">
        <f t="shared" si="36"/>
        <v>448</v>
      </c>
      <c r="AT21" s="34">
        <f t="shared" si="37"/>
        <v>96</v>
      </c>
      <c r="AU21" s="103">
        <v>1</v>
      </c>
      <c r="AV21" s="34">
        <f t="shared" si="38"/>
        <v>5</v>
      </c>
      <c r="AW21" s="26">
        <f t="shared" si="39"/>
        <v>0</v>
      </c>
      <c r="AX21" s="34">
        <f t="shared" si="40"/>
        <v>5</v>
      </c>
      <c r="AY21" s="34">
        <f t="shared" si="41"/>
        <v>12</v>
      </c>
    </row>
    <row r="22" spans="1:51" ht="12.75">
      <c r="A22" s="90">
        <f t="shared" si="42"/>
        <v>6</v>
      </c>
      <c r="B22" t="s">
        <v>161</v>
      </c>
      <c r="C22" s="336">
        <v>31</v>
      </c>
      <c r="D22" s="92">
        <v>32</v>
      </c>
      <c r="E22" s="92">
        <v>32</v>
      </c>
      <c r="F22" s="93" t="s">
        <v>170</v>
      </c>
      <c r="G22" s="94">
        <f t="shared" si="21"/>
        <v>95</v>
      </c>
      <c r="H22" s="91">
        <v>31</v>
      </c>
      <c r="I22" s="92">
        <v>34</v>
      </c>
      <c r="J22" s="92">
        <v>29</v>
      </c>
      <c r="K22" s="93" t="s">
        <v>170</v>
      </c>
      <c r="L22" s="94">
        <f t="shared" si="22"/>
        <v>94</v>
      </c>
      <c r="M22" s="91">
        <v>30</v>
      </c>
      <c r="N22" s="92">
        <v>29</v>
      </c>
      <c r="O22" s="92">
        <v>31</v>
      </c>
      <c r="P22" s="93" t="s">
        <v>170</v>
      </c>
      <c r="Q22" s="94">
        <f t="shared" si="23"/>
        <v>90</v>
      </c>
      <c r="R22" s="95">
        <v>31</v>
      </c>
      <c r="S22" s="26">
        <v>31</v>
      </c>
      <c r="T22" s="26">
        <v>29</v>
      </c>
      <c r="U22" s="97" t="s">
        <v>170</v>
      </c>
      <c r="V22" s="94">
        <f t="shared" si="24"/>
        <v>91</v>
      </c>
      <c r="W22" s="95">
        <v>30</v>
      </c>
      <c r="X22" s="26">
        <v>28</v>
      </c>
      <c r="Y22" s="26">
        <v>28</v>
      </c>
      <c r="Z22" s="97" t="s">
        <v>170</v>
      </c>
      <c r="AA22" s="96">
        <f t="shared" si="25"/>
        <v>86</v>
      </c>
      <c r="AB22" s="355" t="s">
        <v>170</v>
      </c>
      <c r="AC22" s="356">
        <f t="shared" si="26"/>
        <v>456</v>
      </c>
      <c r="AD22" s="351">
        <f t="shared" si="27"/>
        <v>38</v>
      </c>
      <c r="AE22" s="98" t="s">
        <v>171</v>
      </c>
      <c r="AF22" s="96">
        <f t="shared" si="28"/>
        <v>95</v>
      </c>
      <c r="AG22" s="98" t="s">
        <v>170</v>
      </c>
      <c r="AH22" s="99">
        <f t="shared" si="29"/>
        <v>361</v>
      </c>
      <c r="AI22" s="101">
        <f t="shared" si="30"/>
        <v>30.083333333333332</v>
      </c>
      <c r="AJ22" s="337"/>
      <c r="AK22" s="90">
        <f t="shared" si="31"/>
        <v>12</v>
      </c>
      <c r="AN22" s="26">
        <f t="shared" si="32"/>
        <v>95</v>
      </c>
      <c r="AO22" s="26">
        <f t="shared" si="33"/>
        <v>94</v>
      </c>
      <c r="AP22" s="26">
        <f t="shared" si="20"/>
        <v>90</v>
      </c>
      <c r="AQ22" s="26">
        <f t="shared" si="34"/>
        <v>91</v>
      </c>
      <c r="AR22" s="26">
        <f t="shared" si="35"/>
        <v>86</v>
      </c>
      <c r="AS22" s="18">
        <f t="shared" si="36"/>
        <v>456</v>
      </c>
      <c r="AT22" s="34">
        <f t="shared" si="37"/>
        <v>95</v>
      </c>
      <c r="AU22" s="103">
        <v>1</v>
      </c>
      <c r="AV22" s="34">
        <f t="shared" si="38"/>
        <v>5</v>
      </c>
      <c r="AW22" s="26">
        <f t="shared" si="39"/>
        <v>0</v>
      </c>
      <c r="AX22" s="34">
        <f t="shared" si="40"/>
        <v>5</v>
      </c>
      <c r="AY22" s="34">
        <f t="shared" si="41"/>
        <v>12</v>
      </c>
    </row>
    <row r="23" spans="1:51" ht="12.75">
      <c r="A23" s="90">
        <f t="shared" si="42"/>
        <v>7</v>
      </c>
      <c r="B23" t="s">
        <v>160</v>
      </c>
      <c r="C23" s="336">
        <v>35</v>
      </c>
      <c r="D23" s="92">
        <v>31</v>
      </c>
      <c r="E23" s="92">
        <v>33</v>
      </c>
      <c r="F23" s="93" t="s">
        <v>170</v>
      </c>
      <c r="G23" s="94">
        <f t="shared" si="21"/>
        <v>99</v>
      </c>
      <c r="H23" s="91">
        <v>35</v>
      </c>
      <c r="I23" s="92">
        <v>31</v>
      </c>
      <c r="J23" s="92">
        <v>31</v>
      </c>
      <c r="K23" s="93" t="s">
        <v>170</v>
      </c>
      <c r="L23" s="94">
        <f t="shared" si="22"/>
        <v>97</v>
      </c>
      <c r="M23" s="91">
        <v>30</v>
      </c>
      <c r="N23" s="92">
        <v>30</v>
      </c>
      <c r="O23" s="92">
        <v>31</v>
      </c>
      <c r="P23" s="93" t="s">
        <v>170</v>
      </c>
      <c r="Q23" s="94">
        <f t="shared" si="23"/>
        <v>91</v>
      </c>
      <c r="R23" s="95">
        <v>32</v>
      </c>
      <c r="S23" s="26">
        <v>31</v>
      </c>
      <c r="T23" s="26">
        <v>33</v>
      </c>
      <c r="U23" s="97" t="s">
        <v>170</v>
      </c>
      <c r="V23" s="94">
        <f t="shared" si="24"/>
        <v>96</v>
      </c>
      <c r="W23" s="95">
        <v>29</v>
      </c>
      <c r="X23" s="26">
        <v>32</v>
      </c>
      <c r="Y23" s="26">
        <v>32</v>
      </c>
      <c r="Z23" s="97" t="s">
        <v>170</v>
      </c>
      <c r="AA23" s="96">
        <f t="shared" si="25"/>
        <v>93</v>
      </c>
      <c r="AB23" s="355" t="s">
        <v>170</v>
      </c>
      <c r="AC23" s="356">
        <f t="shared" si="26"/>
        <v>476</v>
      </c>
      <c r="AD23" s="351">
        <f t="shared" si="27"/>
        <v>39.666666666666664</v>
      </c>
      <c r="AE23" s="98" t="s">
        <v>171</v>
      </c>
      <c r="AF23" s="96">
        <f t="shared" si="28"/>
        <v>99</v>
      </c>
      <c r="AG23" s="98" t="s">
        <v>170</v>
      </c>
      <c r="AH23" s="99">
        <f t="shared" si="29"/>
        <v>377</v>
      </c>
      <c r="AI23" s="101">
        <f t="shared" si="30"/>
        <v>31.416666666666668</v>
      </c>
      <c r="AJ23" s="337"/>
      <c r="AK23" s="90">
        <f t="shared" si="31"/>
        <v>12</v>
      </c>
      <c r="AN23" s="26">
        <f t="shared" si="32"/>
        <v>99</v>
      </c>
      <c r="AO23" s="26">
        <f t="shared" si="33"/>
        <v>97</v>
      </c>
      <c r="AP23" s="26">
        <f t="shared" si="20"/>
        <v>91</v>
      </c>
      <c r="AQ23" s="26">
        <f t="shared" si="34"/>
        <v>96</v>
      </c>
      <c r="AR23" s="26">
        <f t="shared" si="35"/>
        <v>93</v>
      </c>
      <c r="AS23" s="18">
        <f t="shared" si="36"/>
        <v>476</v>
      </c>
      <c r="AT23" s="34">
        <f t="shared" si="37"/>
        <v>99</v>
      </c>
      <c r="AU23" s="103">
        <v>1</v>
      </c>
      <c r="AV23" s="34">
        <f t="shared" si="38"/>
        <v>5</v>
      </c>
      <c r="AW23" s="26">
        <f t="shared" si="39"/>
        <v>0</v>
      </c>
      <c r="AX23" s="34">
        <f t="shared" si="40"/>
        <v>5</v>
      </c>
      <c r="AY23" s="34">
        <f t="shared" si="41"/>
        <v>12</v>
      </c>
    </row>
    <row r="24" spans="1:51" ht="12.75">
      <c r="A24" s="90">
        <f t="shared" si="42"/>
        <v>8</v>
      </c>
      <c r="B24" t="s">
        <v>180</v>
      </c>
      <c r="C24" s="336">
        <v>35</v>
      </c>
      <c r="D24" s="92">
        <v>27</v>
      </c>
      <c r="E24" s="92">
        <v>36</v>
      </c>
      <c r="F24" s="93" t="s">
        <v>170</v>
      </c>
      <c r="G24" s="94">
        <f t="shared" si="21"/>
        <v>98</v>
      </c>
      <c r="H24" s="91">
        <v>34</v>
      </c>
      <c r="I24" s="92">
        <v>34</v>
      </c>
      <c r="J24" s="92">
        <v>30</v>
      </c>
      <c r="K24" s="93" t="s">
        <v>170</v>
      </c>
      <c r="L24" s="94">
        <f t="shared" si="22"/>
        <v>98</v>
      </c>
      <c r="M24" s="91">
        <v>37</v>
      </c>
      <c r="N24" s="92">
        <v>38</v>
      </c>
      <c r="O24" s="92">
        <v>34</v>
      </c>
      <c r="P24" s="93" t="s">
        <v>170</v>
      </c>
      <c r="Q24" s="94">
        <f t="shared" si="23"/>
        <v>109</v>
      </c>
      <c r="R24" s="95">
        <v>33</v>
      </c>
      <c r="S24" s="26">
        <v>31</v>
      </c>
      <c r="T24" s="26">
        <v>30</v>
      </c>
      <c r="U24" s="97" t="s">
        <v>170</v>
      </c>
      <c r="V24" s="94">
        <f t="shared" si="24"/>
        <v>94</v>
      </c>
      <c r="W24" s="95">
        <v>29</v>
      </c>
      <c r="X24" s="26">
        <v>33</v>
      </c>
      <c r="Y24" s="26">
        <v>32</v>
      </c>
      <c r="Z24" s="97" t="s">
        <v>170</v>
      </c>
      <c r="AA24" s="96">
        <f t="shared" si="25"/>
        <v>94</v>
      </c>
      <c r="AB24" s="355" t="s">
        <v>170</v>
      </c>
      <c r="AC24" s="356">
        <f t="shared" si="26"/>
        <v>493</v>
      </c>
      <c r="AD24" s="351">
        <f t="shared" si="27"/>
        <v>41.083333333333336</v>
      </c>
      <c r="AE24" s="98" t="s">
        <v>171</v>
      </c>
      <c r="AF24" s="96">
        <f t="shared" si="28"/>
        <v>109</v>
      </c>
      <c r="AG24" s="98" t="s">
        <v>170</v>
      </c>
      <c r="AH24" s="99">
        <f t="shared" si="29"/>
        <v>384</v>
      </c>
      <c r="AI24" s="101">
        <f t="shared" si="30"/>
        <v>32</v>
      </c>
      <c r="AJ24" s="337"/>
      <c r="AK24" s="90">
        <f t="shared" si="31"/>
        <v>12</v>
      </c>
      <c r="AN24" s="26">
        <f t="shared" si="32"/>
        <v>98</v>
      </c>
      <c r="AO24" s="26">
        <f t="shared" si="33"/>
        <v>98</v>
      </c>
      <c r="AP24" s="26">
        <f t="shared" si="20"/>
        <v>109</v>
      </c>
      <c r="AQ24" s="26">
        <f t="shared" si="34"/>
        <v>94</v>
      </c>
      <c r="AR24" s="26">
        <f t="shared" si="35"/>
        <v>94</v>
      </c>
      <c r="AS24" s="18">
        <f t="shared" si="36"/>
        <v>493</v>
      </c>
      <c r="AT24" s="34">
        <f t="shared" si="37"/>
        <v>109</v>
      </c>
      <c r="AU24" s="103">
        <v>1</v>
      </c>
      <c r="AV24" s="34">
        <f t="shared" si="38"/>
        <v>5</v>
      </c>
      <c r="AW24" s="26">
        <f t="shared" si="39"/>
        <v>0</v>
      </c>
      <c r="AX24" s="34">
        <f t="shared" si="40"/>
        <v>5</v>
      </c>
      <c r="AY24" s="34">
        <f t="shared" si="41"/>
        <v>12</v>
      </c>
    </row>
    <row r="25" spans="1:51" ht="12.75">
      <c r="A25" s="90">
        <f t="shared" si="42"/>
        <v>9</v>
      </c>
      <c r="B25" t="s">
        <v>181</v>
      </c>
      <c r="C25" s="336">
        <v>39</v>
      </c>
      <c r="D25" s="92">
        <v>37</v>
      </c>
      <c r="E25" s="92">
        <v>38</v>
      </c>
      <c r="F25" s="93" t="s">
        <v>170</v>
      </c>
      <c r="G25" s="94">
        <f t="shared" si="21"/>
        <v>114</v>
      </c>
      <c r="H25" s="91">
        <v>30</v>
      </c>
      <c r="I25" s="92">
        <v>27</v>
      </c>
      <c r="J25" s="92">
        <v>34</v>
      </c>
      <c r="K25" s="93" t="s">
        <v>170</v>
      </c>
      <c r="L25" s="94">
        <f t="shared" si="22"/>
        <v>91</v>
      </c>
      <c r="M25" s="91">
        <v>35</v>
      </c>
      <c r="N25" s="92">
        <v>33</v>
      </c>
      <c r="O25" s="92">
        <v>32</v>
      </c>
      <c r="P25" s="93" t="s">
        <v>170</v>
      </c>
      <c r="Q25" s="94">
        <f t="shared" si="23"/>
        <v>100</v>
      </c>
      <c r="R25" s="95">
        <v>36</v>
      </c>
      <c r="S25" s="26">
        <v>33</v>
      </c>
      <c r="T25" s="26">
        <v>30</v>
      </c>
      <c r="U25" s="97" t="s">
        <v>170</v>
      </c>
      <c r="V25" s="94">
        <f t="shared" si="24"/>
        <v>99</v>
      </c>
      <c r="W25" s="95">
        <v>35</v>
      </c>
      <c r="X25" s="26">
        <v>33</v>
      </c>
      <c r="Y25" s="26">
        <v>36</v>
      </c>
      <c r="Z25" s="97" t="s">
        <v>170</v>
      </c>
      <c r="AA25" s="96">
        <f t="shared" si="25"/>
        <v>104</v>
      </c>
      <c r="AB25" s="355" t="s">
        <v>170</v>
      </c>
      <c r="AC25" s="356">
        <f t="shared" si="26"/>
        <v>508</v>
      </c>
      <c r="AD25" s="351">
        <f t="shared" si="27"/>
        <v>42.333333333333336</v>
      </c>
      <c r="AE25" s="98"/>
      <c r="AF25" s="96">
        <f t="shared" si="28"/>
        <v>114</v>
      </c>
      <c r="AG25" s="98" t="s">
        <v>170</v>
      </c>
      <c r="AH25" s="99">
        <f t="shared" si="29"/>
        <v>394</v>
      </c>
      <c r="AI25" s="101">
        <f t="shared" si="30"/>
        <v>32.833333333333336</v>
      </c>
      <c r="AJ25" s="337"/>
      <c r="AK25" s="90">
        <f t="shared" si="31"/>
        <v>12</v>
      </c>
      <c r="AN25" s="26">
        <f t="shared" si="32"/>
        <v>114</v>
      </c>
      <c r="AO25" s="26">
        <f t="shared" si="33"/>
        <v>91</v>
      </c>
      <c r="AP25" s="26">
        <f t="shared" si="20"/>
        <v>100</v>
      </c>
      <c r="AQ25" s="26">
        <f t="shared" si="34"/>
        <v>99</v>
      </c>
      <c r="AR25" s="26">
        <f t="shared" si="35"/>
        <v>104</v>
      </c>
      <c r="AS25" s="18">
        <f t="shared" si="36"/>
        <v>508</v>
      </c>
      <c r="AT25" s="34">
        <f t="shared" si="37"/>
        <v>114</v>
      </c>
      <c r="AU25" s="103">
        <v>1</v>
      </c>
      <c r="AV25" s="34">
        <f t="shared" si="38"/>
        <v>5</v>
      </c>
      <c r="AW25" s="26">
        <f t="shared" si="39"/>
        <v>0</v>
      </c>
      <c r="AX25" s="34">
        <f t="shared" si="40"/>
        <v>5</v>
      </c>
      <c r="AY25" s="34">
        <f t="shared" si="41"/>
        <v>12</v>
      </c>
    </row>
    <row r="26" spans="1:51" ht="12.75">
      <c r="A26" s="90">
        <f t="shared" si="42"/>
        <v>10</v>
      </c>
      <c r="B26" t="s">
        <v>179</v>
      </c>
      <c r="C26" s="336"/>
      <c r="D26" s="92"/>
      <c r="E26" s="92"/>
      <c r="F26" s="93" t="s">
        <v>170</v>
      </c>
      <c r="G26" s="94">
        <v>500</v>
      </c>
      <c r="H26" s="91">
        <v>32</v>
      </c>
      <c r="I26" s="92">
        <v>35</v>
      </c>
      <c r="J26" s="92">
        <v>31</v>
      </c>
      <c r="K26" s="93" t="s">
        <v>170</v>
      </c>
      <c r="L26" s="94">
        <f t="shared" si="22"/>
        <v>98</v>
      </c>
      <c r="M26" s="91">
        <v>27</v>
      </c>
      <c r="N26" s="92">
        <v>36</v>
      </c>
      <c r="O26" s="92">
        <v>32</v>
      </c>
      <c r="P26" s="93" t="s">
        <v>170</v>
      </c>
      <c r="Q26" s="94">
        <f t="shared" si="23"/>
        <v>95</v>
      </c>
      <c r="R26" s="95">
        <v>37</v>
      </c>
      <c r="S26" s="26">
        <v>29</v>
      </c>
      <c r="T26" s="26">
        <v>35</v>
      </c>
      <c r="U26" s="97" t="s">
        <v>170</v>
      </c>
      <c r="V26" s="94">
        <f t="shared" si="24"/>
        <v>101</v>
      </c>
      <c r="W26" s="95"/>
      <c r="X26" s="26"/>
      <c r="Y26" s="26"/>
      <c r="Z26" s="97" t="s">
        <v>170</v>
      </c>
      <c r="AA26" s="96">
        <v>500</v>
      </c>
      <c r="AB26" s="355" t="s">
        <v>170</v>
      </c>
      <c r="AC26" s="356" t="str">
        <f t="shared" si="26"/>
        <v>A.d.W.</v>
      </c>
      <c r="AD26" s="351" t="e">
        <f t="shared" si="27"/>
        <v>#VALUE!</v>
      </c>
      <c r="AE26" s="98"/>
      <c r="AF26" s="96">
        <f t="shared" si="28"/>
        <v>500</v>
      </c>
      <c r="AG26" s="98" t="s">
        <v>170</v>
      </c>
      <c r="AH26" s="99" t="e">
        <f t="shared" si="29"/>
        <v>#VALUE!</v>
      </c>
      <c r="AI26" s="101" t="e">
        <f t="shared" si="30"/>
        <v>#VALUE!</v>
      </c>
      <c r="AJ26" s="337"/>
      <c r="AK26" s="90">
        <f t="shared" si="31"/>
        <v>12</v>
      </c>
      <c r="AN26" s="26">
        <f t="shared" si="32"/>
        <v>500</v>
      </c>
      <c r="AO26" s="26">
        <f t="shared" si="33"/>
        <v>98</v>
      </c>
      <c r="AP26" s="26">
        <f t="shared" si="20"/>
        <v>95</v>
      </c>
      <c r="AQ26" s="26">
        <f t="shared" si="34"/>
        <v>101</v>
      </c>
      <c r="AR26" s="26">
        <f t="shared" si="35"/>
        <v>500</v>
      </c>
      <c r="AS26" s="18">
        <f t="shared" si="36"/>
        <v>1294</v>
      </c>
      <c r="AT26" s="34">
        <f t="shared" si="37"/>
        <v>500</v>
      </c>
      <c r="AU26" s="103">
        <v>1</v>
      </c>
      <c r="AV26" s="34">
        <f t="shared" si="38"/>
        <v>5</v>
      </c>
      <c r="AW26" s="26">
        <f t="shared" si="39"/>
        <v>2</v>
      </c>
      <c r="AX26" s="34">
        <f t="shared" si="40"/>
        <v>3</v>
      </c>
      <c r="AY26" s="34">
        <f t="shared" si="41"/>
        <v>12</v>
      </c>
    </row>
    <row r="27" spans="1:51" ht="12.75">
      <c r="A27" s="90">
        <f t="shared" si="42"/>
        <v>11</v>
      </c>
      <c r="B27" t="s">
        <v>155</v>
      </c>
      <c r="C27" s="336"/>
      <c r="D27" s="92"/>
      <c r="E27" s="92"/>
      <c r="F27" s="93" t="s">
        <v>170</v>
      </c>
      <c r="G27" s="94">
        <v>500</v>
      </c>
      <c r="H27" s="91"/>
      <c r="I27" s="92"/>
      <c r="J27" s="92"/>
      <c r="K27" s="93" t="s">
        <v>170</v>
      </c>
      <c r="L27" s="94">
        <v>500</v>
      </c>
      <c r="M27" s="91">
        <v>26</v>
      </c>
      <c r="N27" s="92">
        <v>28</v>
      </c>
      <c r="O27" s="92">
        <v>27</v>
      </c>
      <c r="P27" s="93" t="s">
        <v>170</v>
      </c>
      <c r="Q27" s="94">
        <f t="shared" si="23"/>
        <v>81</v>
      </c>
      <c r="R27" s="95"/>
      <c r="S27" s="26"/>
      <c r="T27" s="26"/>
      <c r="U27" s="97" t="s">
        <v>170</v>
      </c>
      <c r="V27" s="94">
        <v>500</v>
      </c>
      <c r="W27" s="95">
        <v>26</v>
      </c>
      <c r="X27" s="26">
        <v>26</v>
      </c>
      <c r="Y27" s="26">
        <v>25</v>
      </c>
      <c r="Z27" s="97" t="s">
        <v>170</v>
      </c>
      <c r="AA27" s="96">
        <f t="shared" si="25"/>
        <v>77</v>
      </c>
      <c r="AB27" s="355" t="s">
        <v>170</v>
      </c>
      <c r="AC27" s="356" t="str">
        <f t="shared" si="26"/>
        <v>A.d.W.</v>
      </c>
      <c r="AD27" s="351" t="e">
        <f t="shared" si="27"/>
        <v>#VALUE!</v>
      </c>
      <c r="AE27" s="98" t="s">
        <v>171</v>
      </c>
      <c r="AF27" s="96">
        <f t="shared" si="28"/>
        <v>500</v>
      </c>
      <c r="AG27" s="98" t="s">
        <v>170</v>
      </c>
      <c r="AH27" s="99" t="e">
        <f t="shared" si="29"/>
        <v>#VALUE!</v>
      </c>
      <c r="AI27" s="101" t="e">
        <f t="shared" si="30"/>
        <v>#VALUE!</v>
      </c>
      <c r="AJ27" s="337"/>
      <c r="AK27" s="90">
        <f t="shared" si="31"/>
        <v>12</v>
      </c>
      <c r="AN27" s="26">
        <f t="shared" si="32"/>
        <v>500</v>
      </c>
      <c r="AO27" s="26">
        <f t="shared" si="33"/>
        <v>500</v>
      </c>
      <c r="AP27" s="26">
        <f t="shared" si="20"/>
        <v>81</v>
      </c>
      <c r="AQ27" s="26">
        <f t="shared" si="34"/>
        <v>500</v>
      </c>
      <c r="AR27" s="26">
        <f t="shared" si="35"/>
        <v>77</v>
      </c>
      <c r="AS27" s="18">
        <f t="shared" si="36"/>
        <v>1658</v>
      </c>
      <c r="AT27" s="34">
        <f t="shared" si="37"/>
        <v>500</v>
      </c>
      <c r="AU27" s="103">
        <v>1</v>
      </c>
      <c r="AV27" s="34">
        <f t="shared" si="38"/>
        <v>5</v>
      </c>
      <c r="AW27" s="26">
        <f t="shared" si="39"/>
        <v>3</v>
      </c>
      <c r="AX27" s="34">
        <f t="shared" si="40"/>
        <v>2</v>
      </c>
      <c r="AY27" s="34">
        <f t="shared" si="41"/>
        <v>12</v>
      </c>
    </row>
    <row r="28" spans="1:51" ht="12.75">
      <c r="A28" s="90">
        <f t="shared" si="42"/>
        <v>12</v>
      </c>
      <c r="B28" t="s">
        <v>177</v>
      </c>
      <c r="C28" s="336">
        <v>32</v>
      </c>
      <c r="D28" s="94">
        <v>30</v>
      </c>
      <c r="E28" s="94">
        <v>30</v>
      </c>
      <c r="F28" s="93" t="s">
        <v>170</v>
      </c>
      <c r="G28" s="94">
        <f>SUM(C28:F28)</f>
        <v>92</v>
      </c>
      <c r="H28" s="91">
        <v>29</v>
      </c>
      <c r="I28" s="92">
        <v>27</v>
      </c>
      <c r="J28" s="92">
        <v>31</v>
      </c>
      <c r="K28" s="93" t="s">
        <v>170</v>
      </c>
      <c r="L28" s="94">
        <f t="shared" si="22"/>
        <v>87</v>
      </c>
      <c r="M28" s="91"/>
      <c r="N28" s="92"/>
      <c r="O28" s="92"/>
      <c r="P28" s="93" t="s">
        <v>170</v>
      </c>
      <c r="Q28" s="94">
        <v>500</v>
      </c>
      <c r="R28" s="95"/>
      <c r="S28" s="26"/>
      <c r="T28" s="26"/>
      <c r="U28" s="97" t="s">
        <v>170</v>
      </c>
      <c r="V28" s="94">
        <v>500</v>
      </c>
      <c r="W28" s="95"/>
      <c r="X28" s="26"/>
      <c r="Y28" s="26"/>
      <c r="Z28" s="97" t="s">
        <v>170</v>
      </c>
      <c r="AA28" s="96">
        <v>500</v>
      </c>
      <c r="AB28" s="355" t="s">
        <v>170</v>
      </c>
      <c r="AC28" s="356" t="str">
        <f t="shared" si="26"/>
        <v>A.d.W.</v>
      </c>
      <c r="AD28" s="351" t="e">
        <f t="shared" si="27"/>
        <v>#VALUE!</v>
      </c>
      <c r="AE28" s="98" t="s">
        <v>171</v>
      </c>
      <c r="AF28" s="96">
        <f t="shared" si="28"/>
        <v>500</v>
      </c>
      <c r="AG28" s="98" t="s">
        <v>170</v>
      </c>
      <c r="AH28" s="99" t="e">
        <f t="shared" si="29"/>
        <v>#VALUE!</v>
      </c>
      <c r="AI28" s="101" t="e">
        <f t="shared" si="30"/>
        <v>#VALUE!</v>
      </c>
      <c r="AJ28" s="337"/>
      <c r="AK28" s="90">
        <f t="shared" si="31"/>
        <v>12</v>
      </c>
      <c r="AN28" s="26">
        <f t="shared" si="32"/>
        <v>92</v>
      </c>
      <c r="AO28" s="26">
        <f t="shared" si="33"/>
        <v>87</v>
      </c>
      <c r="AP28" s="26">
        <f t="shared" si="20"/>
        <v>500</v>
      </c>
      <c r="AQ28" s="26">
        <f t="shared" si="34"/>
        <v>500</v>
      </c>
      <c r="AR28" s="26">
        <f t="shared" si="35"/>
        <v>500</v>
      </c>
      <c r="AS28" s="18">
        <f t="shared" si="36"/>
        <v>1679</v>
      </c>
      <c r="AT28" s="34">
        <f t="shared" si="37"/>
        <v>500</v>
      </c>
      <c r="AU28" s="103">
        <v>1</v>
      </c>
      <c r="AV28" s="34">
        <f t="shared" si="38"/>
        <v>5</v>
      </c>
      <c r="AW28" s="26">
        <f t="shared" si="39"/>
        <v>3</v>
      </c>
      <c r="AX28" s="34">
        <f t="shared" si="40"/>
        <v>2</v>
      </c>
      <c r="AY28" s="34">
        <f t="shared" si="41"/>
        <v>12</v>
      </c>
    </row>
    <row r="29" spans="1:51" ht="12.75">
      <c r="A29" s="90">
        <f>ROW()-16</f>
        <v>13</v>
      </c>
      <c r="B29" t="s">
        <v>178</v>
      </c>
      <c r="C29" s="336"/>
      <c r="D29" s="94"/>
      <c r="E29" s="94"/>
      <c r="F29" s="93" t="s">
        <v>170</v>
      </c>
      <c r="G29" s="94">
        <v>500</v>
      </c>
      <c r="H29" s="91">
        <v>33</v>
      </c>
      <c r="I29" s="92">
        <v>30</v>
      </c>
      <c r="J29" s="92">
        <v>26</v>
      </c>
      <c r="K29" s="93" t="s">
        <v>170</v>
      </c>
      <c r="L29" s="94">
        <f t="shared" si="22"/>
        <v>89</v>
      </c>
      <c r="M29" s="91">
        <v>32</v>
      </c>
      <c r="N29" s="92">
        <v>31</v>
      </c>
      <c r="O29" s="92">
        <v>30</v>
      </c>
      <c r="P29" s="93" t="s">
        <v>170</v>
      </c>
      <c r="Q29" s="94">
        <f t="shared" si="23"/>
        <v>93</v>
      </c>
      <c r="R29" s="95"/>
      <c r="S29" s="26"/>
      <c r="T29" s="26"/>
      <c r="U29" s="97" t="s">
        <v>170</v>
      </c>
      <c r="V29" s="94">
        <v>500</v>
      </c>
      <c r="W29" s="95"/>
      <c r="X29" s="26"/>
      <c r="Y29" s="26"/>
      <c r="Z29" s="97" t="s">
        <v>170</v>
      </c>
      <c r="AA29" s="96">
        <v>500</v>
      </c>
      <c r="AB29" s="355" t="s">
        <v>170</v>
      </c>
      <c r="AC29" s="356" t="str">
        <f t="shared" si="26"/>
        <v>A.d.W.</v>
      </c>
      <c r="AD29" s="351" t="e">
        <f t="shared" si="27"/>
        <v>#VALUE!</v>
      </c>
      <c r="AE29" s="98" t="s">
        <v>171</v>
      </c>
      <c r="AF29" s="96">
        <f t="shared" si="28"/>
        <v>500</v>
      </c>
      <c r="AG29" s="98" t="s">
        <v>170</v>
      </c>
      <c r="AH29" s="99" t="e">
        <f t="shared" si="29"/>
        <v>#VALUE!</v>
      </c>
      <c r="AI29" s="101" t="e">
        <f t="shared" si="30"/>
        <v>#VALUE!</v>
      </c>
      <c r="AJ29" s="337"/>
      <c r="AK29" s="90">
        <f t="shared" si="31"/>
        <v>12</v>
      </c>
      <c r="AN29" s="26">
        <f t="shared" si="32"/>
        <v>500</v>
      </c>
      <c r="AO29" s="26">
        <f t="shared" si="33"/>
        <v>89</v>
      </c>
      <c r="AP29" s="26">
        <f t="shared" si="20"/>
        <v>93</v>
      </c>
      <c r="AQ29" s="26">
        <f t="shared" si="34"/>
        <v>500</v>
      </c>
      <c r="AR29" s="26">
        <f t="shared" si="35"/>
        <v>500</v>
      </c>
      <c r="AS29" s="18">
        <f t="shared" si="36"/>
        <v>1682</v>
      </c>
      <c r="AT29" s="34">
        <f t="shared" si="37"/>
        <v>500</v>
      </c>
      <c r="AU29" s="103">
        <v>1</v>
      </c>
      <c r="AV29" s="34">
        <f t="shared" si="38"/>
        <v>5</v>
      </c>
      <c r="AW29" s="26">
        <f t="shared" si="39"/>
        <v>3</v>
      </c>
      <c r="AX29" s="34">
        <f t="shared" si="40"/>
        <v>2</v>
      </c>
      <c r="AY29" s="34">
        <f t="shared" si="41"/>
        <v>12</v>
      </c>
    </row>
    <row r="30" spans="1:51" ht="12.75">
      <c r="A30" s="90">
        <f t="shared" si="42"/>
        <v>14</v>
      </c>
      <c r="B30" t="s">
        <v>152</v>
      </c>
      <c r="C30" s="336"/>
      <c r="D30" s="92"/>
      <c r="E30" s="92"/>
      <c r="F30" s="93" t="s">
        <v>170</v>
      </c>
      <c r="G30" s="94">
        <v>500</v>
      </c>
      <c r="H30" s="91">
        <v>34</v>
      </c>
      <c r="I30" s="92">
        <v>33</v>
      </c>
      <c r="J30" s="92">
        <v>37</v>
      </c>
      <c r="K30" s="93" t="s">
        <v>170</v>
      </c>
      <c r="L30" s="94">
        <f t="shared" si="22"/>
        <v>104</v>
      </c>
      <c r="M30" s="91">
        <v>30</v>
      </c>
      <c r="N30" s="92">
        <v>28</v>
      </c>
      <c r="O30" s="92">
        <v>33</v>
      </c>
      <c r="P30" s="93" t="s">
        <v>170</v>
      </c>
      <c r="Q30" s="94">
        <f t="shared" si="23"/>
        <v>91</v>
      </c>
      <c r="R30" s="95"/>
      <c r="S30" s="26"/>
      <c r="T30" s="26"/>
      <c r="U30" s="97" t="s">
        <v>170</v>
      </c>
      <c r="V30" s="94">
        <v>500</v>
      </c>
      <c r="W30" s="95"/>
      <c r="X30" s="26"/>
      <c r="Y30" s="26"/>
      <c r="Z30" s="97" t="s">
        <v>170</v>
      </c>
      <c r="AA30" s="96">
        <v>500</v>
      </c>
      <c r="AB30" s="355" t="s">
        <v>170</v>
      </c>
      <c r="AC30" s="356" t="str">
        <f t="shared" si="26"/>
        <v>A.d.W.</v>
      </c>
      <c r="AD30" s="351" t="e">
        <f t="shared" si="27"/>
        <v>#VALUE!</v>
      </c>
      <c r="AE30" s="98" t="s">
        <v>171</v>
      </c>
      <c r="AF30" s="96">
        <f t="shared" si="28"/>
        <v>500</v>
      </c>
      <c r="AG30" s="98" t="s">
        <v>170</v>
      </c>
      <c r="AH30" s="99" t="e">
        <f t="shared" si="29"/>
        <v>#VALUE!</v>
      </c>
      <c r="AI30" s="101" t="e">
        <f t="shared" si="30"/>
        <v>#VALUE!</v>
      </c>
      <c r="AJ30" s="337"/>
      <c r="AK30" s="90">
        <f t="shared" si="31"/>
        <v>12</v>
      </c>
      <c r="AN30" s="26">
        <f t="shared" si="32"/>
        <v>500</v>
      </c>
      <c r="AO30" s="26">
        <f t="shared" si="33"/>
        <v>104</v>
      </c>
      <c r="AP30" s="26">
        <f t="shared" si="20"/>
        <v>91</v>
      </c>
      <c r="AQ30" s="26">
        <f t="shared" si="34"/>
        <v>500</v>
      </c>
      <c r="AR30" s="26">
        <f t="shared" si="35"/>
        <v>500</v>
      </c>
      <c r="AS30" s="18">
        <f t="shared" si="36"/>
        <v>1695</v>
      </c>
      <c r="AT30" s="34">
        <f t="shared" si="37"/>
        <v>500</v>
      </c>
      <c r="AU30" s="103">
        <v>1</v>
      </c>
      <c r="AV30" s="34">
        <f t="shared" si="38"/>
        <v>5</v>
      </c>
      <c r="AW30" s="26">
        <f t="shared" si="39"/>
        <v>3</v>
      </c>
      <c r="AX30" s="34">
        <f t="shared" si="40"/>
        <v>2</v>
      </c>
      <c r="AY30" s="34">
        <f t="shared" si="41"/>
        <v>12</v>
      </c>
    </row>
    <row r="31" spans="1:51" ht="12.75">
      <c r="A31" s="90">
        <f t="shared" si="42"/>
        <v>15</v>
      </c>
      <c r="B31" t="s">
        <v>156</v>
      </c>
      <c r="C31" s="336">
        <v>36</v>
      </c>
      <c r="D31" s="92">
        <v>40</v>
      </c>
      <c r="E31" s="92">
        <v>46</v>
      </c>
      <c r="F31" s="93" t="s">
        <v>170</v>
      </c>
      <c r="G31" s="94">
        <f>SUM(C31:F31)</f>
        <v>122</v>
      </c>
      <c r="H31" s="91">
        <v>38</v>
      </c>
      <c r="I31" s="92">
        <v>34</v>
      </c>
      <c r="J31" s="92">
        <v>42</v>
      </c>
      <c r="K31" s="93" t="s">
        <v>170</v>
      </c>
      <c r="L31" s="94">
        <f t="shared" si="22"/>
        <v>114</v>
      </c>
      <c r="M31" s="91"/>
      <c r="N31" s="92"/>
      <c r="O31" s="92"/>
      <c r="P31" s="93" t="s">
        <v>170</v>
      </c>
      <c r="Q31" s="94">
        <v>500</v>
      </c>
      <c r="R31" s="95"/>
      <c r="S31" s="26"/>
      <c r="T31" s="26"/>
      <c r="U31" s="97" t="s">
        <v>170</v>
      </c>
      <c r="V31" s="94">
        <v>500</v>
      </c>
      <c r="W31" s="95"/>
      <c r="X31" s="26"/>
      <c r="Y31" s="26"/>
      <c r="Z31" s="97" t="s">
        <v>170</v>
      </c>
      <c r="AA31" s="96">
        <v>500</v>
      </c>
      <c r="AB31" s="355" t="s">
        <v>170</v>
      </c>
      <c r="AC31" s="356" t="str">
        <f t="shared" si="26"/>
        <v>A.d.W.</v>
      </c>
      <c r="AD31" s="351" t="e">
        <f t="shared" si="27"/>
        <v>#VALUE!</v>
      </c>
      <c r="AE31" s="98" t="s">
        <v>171</v>
      </c>
      <c r="AF31" s="96">
        <f t="shared" si="28"/>
        <v>500</v>
      </c>
      <c r="AG31" s="98" t="s">
        <v>170</v>
      </c>
      <c r="AH31" s="99" t="e">
        <f t="shared" si="29"/>
        <v>#VALUE!</v>
      </c>
      <c r="AI31" s="101" t="e">
        <f t="shared" si="30"/>
        <v>#VALUE!</v>
      </c>
      <c r="AJ31" s="337"/>
      <c r="AK31" s="90">
        <f t="shared" si="31"/>
        <v>12</v>
      </c>
      <c r="AN31" s="26">
        <f t="shared" si="32"/>
        <v>122</v>
      </c>
      <c r="AO31" s="26">
        <f t="shared" si="33"/>
        <v>114</v>
      </c>
      <c r="AP31" s="26">
        <f t="shared" si="20"/>
        <v>500</v>
      </c>
      <c r="AQ31" s="26">
        <f t="shared" si="34"/>
        <v>500</v>
      </c>
      <c r="AR31" s="26">
        <f t="shared" si="35"/>
        <v>500</v>
      </c>
      <c r="AS31" s="18">
        <f t="shared" si="36"/>
        <v>1736</v>
      </c>
      <c r="AT31" s="34">
        <f t="shared" si="37"/>
        <v>500</v>
      </c>
      <c r="AU31" s="103">
        <v>1</v>
      </c>
      <c r="AV31" s="34">
        <f t="shared" si="38"/>
        <v>5</v>
      </c>
      <c r="AW31" s="26">
        <f t="shared" si="39"/>
        <v>3</v>
      </c>
      <c r="AX31" s="34">
        <f t="shared" si="40"/>
        <v>2</v>
      </c>
      <c r="AY31" s="34">
        <f t="shared" si="41"/>
        <v>12</v>
      </c>
    </row>
    <row r="32" spans="1:51" ht="12.75" hidden="1" outlineLevel="1">
      <c r="A32" s="90">
        <f t="shared" si="42"/>
        <v>16</v>
      </c>
      <c r="B32" t="s">
        <v>258</v>
      </c>
      <c r="C32" s="336"/>
      <c r="D32" s="92"/>
      <c r="E32" s="92"/>
      <c r="F32" s="93" t="s">
        <v>170</v>
      </c>
      <c r="G32" s="94">
        <v>500</v>
      </c>
      <c r="H32" s="91"/>
      <c r="I32" s="92"/>
      <c r="J32" s="92"/>
      <c r="K32" s="93" t="s">
        <v>170</v>
      </c>
      <c r="L32" s="94">
        <v>500</v>
      </c>
      <c r="M32" s="91"/>
      <c r="N32" s="92"/>
      <c r="O32" s="92"/>
      <c r="P32" s="93" t="s">
        <v>170</v>
      </c>
      <c r="Q32" s="94">
        <v>500</v>
      </c>
      <c r="R32" s="95"/>
      <c r="S32" s="26"/>
      <c r="T32" s="26"/>
      <c r="U32" s="97" t="s">
        <v>170</v>
      </c>
      <c r="V32" s="94">
        <f t="shared" si="24"/>
        <v>0</v>
      </c>
      <c r="W32" s="95"/>
      <c r="X32" s="26"/>
      <c r="Y32" s="26"/>
      <c r="Z32" s="97" t="s">
        <v>170</v>
      </c>
      <c r="AA32" s="96">
        <f t="shared" si="25"/>
        <v>0</v>
      </c>
      <c r="AB32" s="355" t="s">
        <v>170</v>
      </c>
      <c r="AC32" s="356" t="str">
        <f t="shared" si="26"/>
        <v>A.d.W.</v>
      </c>
      <c r="AD32" s="351" t="e">
        <f t="shared" si="27"/>
        <v>#VALUE!</v>
      </c>
      <c r="AE32" s="98" t="s">
        <v>171</v>
      </c>
      <c r="AF32" s="96">
        <f t="shared" si="28"/>
        <v>500</v>
      </c>
      <c r="AG32" s="98" t="s">
        <v>170</v>
      </c>
      <c r="AH32" s="99" t="e">
        <f t="shared" si="29"/>
        <v>#VALUE!</v>
      </c>
      <c r="AI32" s="101" t="e">
        <f t="shared" si="30"/>
        <v>#VALUE!</v>
      </c>
      <c r="AJ32" s="337"/>
      <c r="AK32" s="90">
        <f t="shared" si="31"/>
        <v>6</v>
      </c>
      <c r="AN32" s="26">
        <f t="shared" si="32"/>
        <v>500</v>
      </c>
      <c r="AO32" s="26">
        <f t="shared" si="33"/>
        <v>500</v>
      </c>
      <c r="AP32" s="26">
        <f t="shared" si="20"/>
        <v>500</v>
      </c>
      <c r="AQ32" s="26">
        <f t="shared" si="34"/>
        <v>0</v>
      </c>
      <c r="AR32" s="26">
        <f t="shared" si="35"/>
        <v>0</v>
      </c>
      <c r="AS32" s="18">
        <f t="shared" si="36"/>
        <v>1500</v>
      </c>
      <c r="AT32" s="34">
        <f t="shared" si="37"/>
        <v>500</v>
      </c>
      <c r="AU32" s="103">
        <v>1</v>
      </c>
      <c r="AV32" s="34">
        <f t="shared" si="38"/>
        <v>3</v>
      </c>
      <c r="AW32" s="26">
        <f t="shared" si="39"/>
        <v>3</v>
      </c>
      <c r="AX32" s="34">
        <f t="shared" si="40"/>
        <v>0</v>
      </c>
      <c r="AY32" s="34">
        <f t="shared" si="41"/>
        <v>6</v>
      </c>
    </row>
    <row r="33" spans="1:51" ht="12.75" hidden="1" outlineLevel="1">
      <c r="A33" s="90">
        <f>ROW()-16</f>
        <v>17</v>
      </c>
      <c r="B33" t="s">
        <v>184</v>
      </c>
      <c r="C33" s="336"/>
      <c r="D33" s="94"/>
      <c r="E33" s="94"/>
      <c r="F33" s="93" t="s">
        <v>170</v>
      </c>
      <c r="G33" s="94">
        <v>500</v>
      </c>
      <c r="H33" s="91"/>
      <c r="I33" s="92"/>
      <c r="J33" s="92"/>
      <c r="K33" s="93" t="s">
        <v>170</v>
      </c>
      <c r="L33" s="94">
        <v>500</v>
      </c>
      <c r="M33" s="91"/>
      <c r="N33" s="92"/>
      <c r="O33" s="92"/>
      <c r="P33" s="93" t="s">
        <v>170</v>
      </c>
      <c r="Q33" s="94">
        <v>500</v>
      </c>
      <c r="R33" s="95"/>
      <c r="S33" s="26"/>
      <c r="T33" s="26"/>
      <c r="U33" s="97" t="s">
        <v>170</v>
      </c>
      <c r="V33" s="94">
        <f t="shared" si="24"/>
        <v>0</v>
      </c>
      <c r="W33" s="95"/>
      <c r="X33" s="26"/>
      <c r="Y33" s="26"/>
      <c r="Z33" s="97" t="s">
        <v>170</v>
      </c>
      <c r="AA33" s="96">
        <f t="shared" si="25"/>
        <v>0</v>
      </c>
      <c r="AB33" s="355" t="s">
        <v>170</v>
      </c>
      <c r="AC33" s="356" t="str">
        <f t="shared" si="26"/>
        <v>A.d.W.</v>
      </c>
      <c r="AD33" s="351" t="e">
        <f t="shared" si="27"/>
        <v>#VALUE!</v>
      </c>
      <c r="AE33" s="98" t="s">
        <v>171</v>
      </c>
      <c r="AF33" s="96">
        <f t="shared" si="28"/>
        <v>500</v>
      </c>
      <c r="AG33" s="98" t="s">
        <v>170</v>
      </c>
      <c r="AH33" s="99" t="e">
        <f t="shared" si="29"/>
        <v>#VALUE!</v>
      </c>
      <c r="AI33" s="101" t="e">
        <f t="shared" si="30"/>
        <v>#VALUE!</v>
      </c>
      <c r="AJ33" s="337"/>
      <c r="AK33" s="90">
        <f t="shared" si="31"/>
        <v>6</v>
      </c>
      <c r="AN33" s="26">
        <f t="shared" si="32"/>
        <v>500</v>
      </c>
      <c r="AO33" s="26">
        <f t="shared" si="33"/>
        <v>500</v>
      </c>
      <c r="AP33" s="26">
        <f t="shared" si="20"/>
        <v>500</v>
      </c>
      <c r="AQ33" s="26">
        <f t="shared" si="34"/>
        <v>0</v>
      </c>
      <c r="AR33" s="26">
        <f t="shared" si="35"/>
        <v>0</v>
      </c>
      <c r="AS33" s="18">
        <f t="shared" si="36"/>
        <v>1500</v>
      </c>
      <c r="AT33" s="34">
        <f t="shared" si="37"/>
        <v>500</v>
      </c>
      <c r="AU33" s="103">
        <v>1</v>
      </c>
      <c r="AV33" s="34">
        <f t="shared" si="38"/>
        <v>3</v>
      </c>
      <c r="AW33" s="26">
        <f t="shared" si="39"/>
        <v>3</v>
      </c>
      <c r="AX33" s="34">
        <f t="shared" si="40"/>
        <v>0</v>
      </c>
      <c r="AY33" s="34">
        <f t="shared" si="41"/>
        <v>6</v>
      </c>
    </row>
    <row r="34" spans="3:42" ht="12.75" collapsed="1">
      <c r="C34" s="336"/>
      <c r="D34" s="94"/>
      <c r="E34" s="94"/>
      <c r="F34" s="93"/>
      <c r="G34" s="94"/>
      <c r="H34" s="91"/>
      <c r="I34" s="94"/>
      <c r="J34" s="94"/>
      <c r="K34" s="93"/>
      <c r="L34" s="94"/>
      <c r="M34" s="91"/>
      <c r="N34" s="94"/>
      <c r="O34" s="94"/>
      <c r="P34" s="93"/>
      <c r="Q34" s="94"/>
      <c r="R34" s="95"/>
      <c r="S34" s="96"/>
      <c r="T34" s="96"/>
      <c r="U34" s="97"/>
      <c r="V34" s="94"/>
      <c r="W34" s="95"/>
      <c r="X34" s="26"/>
      <c r="Y34" s="26"/>
      <c r="Z34" s="97"/>
      <c r="AA34" s="96"/>
      <c r="AB34" s="355"/>
      <c r="AC34" s="356"/>
      <c r="AD34" s="351"/>
      <c r="AE34" s="98"/>
      <c r="AF34" s="96"/>
      <c r="AG34" s="98"/>
      <c r="AH34" s="99"/>
      <c r="AI34" s="101"/>
      <c r="AJ34" s="337"/>
      <c r="AP34" s="26">
        <f t="shared" si="20"/>
        <v>0</v>
      </c>
    </row>
    <row r="35" spans="2:42" ht="19.5">
      <c r="B35" s="81" t="s">
        <v>185</v>
      </c>
      <c r="C35" s="336"/>
      <c r="D35" s="94"/>
      <c r="E35" s="94"/>
      <c r="F35" s="93"/>
      <c r="G35" s="94"/>
      <c r="H35" s="91"/>
      <c r="I35" s="94"/>
      <c r="J35" s="94"/>
      <c r="K35" s="93"/>
      <c r="L35" s="94"/>
      <c r="M35" s="91"/>
      <c r="N35" s="94"/>
      <c r="O35" s="94"/>
      <c r="P35" s="93"/>
      <c r="Q35" s="94"/>
      <c r="R35" s="95"/>
      <c r="S35" s="96"/>
      <c r="T35" s="96"/>
      <c r="U35" s="97"/>
      <c r="V35" s="94"/>
      <c r="W35" s="95"/>
      <c r="X35" s="96"/>
      <c r="Y35" s="96"/>
      <c r="Z35" s="97"/>
      <c r="AA35" s="96"/>
      <c r="AB35" s="355"/>
      <c r="AC35" s="356"/>
      <c r="AD35" s="351"/>
      <c r="AE35" s="98"/>
      <c r="AF35" s="96"/>
      <c r="AG35" s="98"/>
      <c r="AH35" s="99"/>
      <c r="AI35" s="101"/>
      <c r="AJ35" s="337"/>
      <c r="AP35" s="26">
        <f t="shared" si="20"/>
        <v>0</v>
      </c>
    </row>
    <row r="36" spans="3:42" ht="12.75">
      <c r="C36" s="336"/>
      <c r="D36" s="94"/>
      <c r="E36" s="94"/>
      <c r="F36" s="93"/>
      <c r="G36" s="94"/>
      <c r="H36" s="91"/>
      <c r="I36" s="94"/>
      <c r="J36" s="94"/>
      <c r="K36" s="93"/>
      <c r="L36" s="94"/>
      <c r="M36" s="91"/>
      <c r="N36" s="94"/>
      <c r="O36" s="94"/>
      <c r="P36" s="93"/>
      <c r="Q36" s="94"/>
      <c r="R36" s="95"/>
      <c r="S36" s="96"/>
      <c r="T36" s="96"/>
      <c r="U36" s="97"/>
      <c r="V36" s="94"/>
      <c r="W36" s="95"/>
      <c r="X36" s="96"/>
      <c r="Y36" s="96"/>
      <c r="Z36" s="97"/>
      <c r="AA36" s="96"/>
      <c r="AB36" s="355"/>
      <c r="AC36" s="356"/>
      <c r="AD36" s="351"/>
      <c r="AE36" s="98"/>
      <c r="AF36" s="96"/>
      <c r="AG36" s="98"/>
      <c r="AH36" s="99"/>
      <c r="AI36" s="101"/>
      <c r="AJ36" s="337"/>
      <c r="AP36" s="26">
        <f t="shared" si="20"/>
        <v>0</v>
      </c>
    </row>
    <row r="37" spans="1:51" ht="12.75">
      <c r="A37" s="90">
        <f>ROW()-36</f>
        <v>1</v>
      </c>
      <c r="B37" t="s">
        <v>154</v>
      </c>
      <c r="C37" s="336">
        <v>31</v>
      </c>
      <c r="D37" s="94">
        <v>31</v>
      </c>
      <c r="E37" s="94">
        <v>34</v>
      </c>
      <c r="F37" s="93" t="s">
        <v>170</v>
      </c>
      <c r="G37" s="94">
        <f>SUM(C37:F37)</f>
        <v>96</v>
      </c>
      <c r="H37" s="91">
        <v>27</v>
      </c>
      <c r="I37" s="92">
        <v>34</v>
      </c>
      <c r="J37" s="92">
        <v>30</v>
      </c>
      <c r="K37" s="93" t="s">
        <v>170</v>
      </c>
      <c r="L37" s="94">
        <f>SUM(H37:K37)</f>
        <v>91</v>
      </c>
      <c r="M37" s="91">
        <v>33</v>
      </c>
      <c r="N37" s="92">
        <v>31</v>
      </c>
      <c r="O37" s="92">
        <v>35</v>
      </c>
      <c r="P37" s="93" t="s">
        <v>170</v>
      </c>
      <c r="Q37" s="94">
        <f>SUM(M37:P37)</f>
        <v>99</v>
      </c>
      <c r="R37" s="95">
        <v>36</v>
      </c>
      <c r="S37" s="26">
        <v>32</v>
      </c>
      <c r="T37" s="26">
        <v>32</v>
      </c>
      <c r="U37" s="97" t="s">
        <v>170</v>
      </c>
      <c r="V37" s="94">
        <f>SUM(R37:U37)</f>
        <v>100</v>
      </c>
      <c r="W37" s="95">
        <v>38</v>
      </c>
      <c r="X37" s="26">
        <v>28</v>
      </c>
      <c r="Y37" s="26">
        <v>34</v>
      </c>
      <c r="Z37" s="97" t="s">
        <v>170</v>
      </c>
      <c r="AA37" s="96">
        <f>SUM(W37:Z37)</f>
        <v>100</v>
      </c>
      <c r="AB37" s="355" t="s">
        <v>170</v>
      </c>
      <c r="AC37" s="356">
        <f>IF(AW37&gt;=2,"A.d.W.",AS37)</f>
        <v>486</v>
      </c>
      <c r="AD37" s="351">
        <f>SUM(AC37/AK37)</f>
        <v>40.5</v>
      </c>
      <c r="AE37" s="98" t="s">
        <v>171</v>
      </c>
      <c r="AF37" s="96">
        <f>AT37</f>
        <v>100</v>
      </c>
      <c r="AG37" s="98" t="s">
        <v>170</v>
      </c>
      <c r="AH37" s="99">
        <f>SUM(AC37-AF37)</f>
        <v>386</v>
      </c>
      <c r="AI37" s="101">
        <f>SUM(AH37/AK37)</f>
        <v>32.166666666666664</v>
      </c>
      <c r="AJ37" s="337"/>
      <c r="AK37" s="90">
        <f aca="true" t="shared" si="43" ref="AK37:AK42">AY37</f>
        <v>12</v>
      </c>
      <c r="AN37" s="26">
        <f aca="true" t="shared" si="44" ref="AN37:AN42">G37</f>
        <v>96</v>
      </c>
      <c r="AO37" s="26">
        <f aca="true" t="shared" si="45" ref="AO37:AO42">L37</f>
        <v>91</v>
      </c>
      <c r="AP37" s="26">
        <f t="shared" si="20"/>
        <v>99</v>
      </c>
      <c r="AQ37" s="26">
        <f aca="true" t="shared" si="46" ref="AQ37:AQ42">V37</f>
        <v>100</v>
      </c>
      <c r="AR37" s="26">
        <f aca="true" t="shared" si="47" ref="AR37:AR42">AA37</f>
        <v>100</v>
      </c>
      <c r="AS37" s="18">
        <f aca="true" t="shared" si="48" ref="AS37:AS42">SUM(AN37:AR37)</f>
        <v>486</v>
      </c>
      <c r="AT37" s="34">
        <f aca="true" t="shared" si="49" ref="AT37:AT42">LARGE(AN37:AR37,1)</f>
        <v>100</v>
      </c>
      <c r="AU37" s="103">
        <v>1</v>
      </c>
      <c r="AV37" s="34">
        <f aca="true" t="shared" si="50" ref="AV37:AV42">COUNTIF(AN37:AR37,"&gt;0")</f>
        <v>5</v>
      </c>
      <c r="AW37" s="26">
        <f aca="true" t="shared" si="51" ref="AW37:AW42">COUNTIF(AN37:AR37,"=500")</f>
        <v>0</v>
      </c>
      <c r="AX37" s="34">
        <f aca="true" t="shared" si="52" ref="AX37:AX42">SUM(AV37-AW37)</f>
        <v>5</v>
      </c>
      <c r="AY37" s="34">
        <f aca="true" t="shared" si="53" ref="AY37:AY42">SUM(AV37-AU37)*3</f>
        <v>12</v>
      </c>
    </row>
    <row r="38" spans="1:51" ht="12.75">
      <c r="A38" s="90">
        <f>ROW()-36</f>
        <v>2</v>
      </c>
      <c r="B38" t="s">
        <v>172</v>
      </c>
      <c r="C38" s="336">
        <v>39</v>
      </c>
      <c r="D38" s="94">
        <v>43</v>
      </c>
      <c r="E38" s="94">
        <v>35</v>
      </c>
      <c r="F38" s="93" t="s">
        <v>170</v>
      </c>
      <c r="G38" s="94">
        <f>SUM(C38:F38)</f>
        <v>117</v>
      </c>
      <c r="H38" s="91"/>
      <c r="I38" s="92"/>
      <c r="J38" s="92"/>
      <c r="K38" s="93" t="s">
        <v>170</v>
      </c>
      <c r="L38" s="94">
        <v>500</v>
      </c>
      <c r="M38" s="91">
        <v>30</v>
      </c>
      <c r="N38" s="92">
        <v>32</v>
      </c>
      <c r="O38" s="92">
        <v>37</v>
      </c>
      <c r="P38" s="93" t="s">
        <v>170</v>
      </c>
      <c r="Q38" s="94">
        <f>SUM(M38:P38)</f>
        <v>99</v>
      </c>
      <c r="R38" s="95">
        <v>33</v>
      </c>
      <c r="S38" s="26">
        <v>37</v>
      </c>
      <c r="T38" s="26">
        <v>32</v>
      </c>
      <c r="U38" s="97" t="s">
        <v>170</v>
      </c>
      <c r="V38" s="94">
        <f>SUM(R38:U38)</f>
        <v>102</v>
      </c>
      <c r="W38" s="95">
        <v>35</v>
      </c>
      <c r="X38" s="26">
        <v>32</v>
      </c>
      <c r="Y38" s="26">
        <v>25</v>
      </c>
      <c r="Z38" s="97" t="s">
        <v>170</v>
      </c>
      <c r="AA38" s="96">
        <f>SUM(W38:Z38)</f>
        <v>92</v>
      </c>
      <c r="AB38" s="355" t="s">
        <v>170</v>
      </c>
      <c r="AC38" s="356">
        <f>IF(AW38&gt;=2,"A.d.W.",AS38)</f>
        <v>910</v>
      </c>
      <c r="AD38" s="351">
        <f>SUM(AC38/AK38)</f>
        <v>75.83333333333333</v>
      </c>
      <c r="AE38" s="98" t="s">
        <v>171</v>
      </c>
      <c r="AF38" s="96">
        <f>AT38</f>
        <v>500</v>
      </c>
      <c r="AG38" s="98" t="s">
        <v>170</v>
      </c>
      <c r="AH38" s="99">
        <f>SUM(AC38-AF38)</f>
        <v>410</v>
      </c>
      <c r="AI38" s="101">
        <f>SUM(AH38/AK38)</f>
        <v>34.166666666666664</v>
      </c>
      <c r="AJ38" s="337"/>
      <c r="AK38" s="90">
        <f t="shared" si="43"/>
        <v>12</v>
      </c>
      <c r="AN38" s="26">
        <f t="shared" si="44"/>
        <v>117</v>
      </c>
      <c r="AO38" s="26">
        <f t="shared" si="45"/>
        <v>500</v>
      </c>
      <c r="AP38" s="26">
        <f t="shared" si="20"/>
        <v>99</v>
      </c>
      <c r="AQ38" s="26">
        <f t="shared" si="46"/>
        <v>102</v>
      </c>
      <c r="AR38" s="26">
        <f t="shared" si="47"/>
        <v>92</v>
      </c>
      <c r="AS38" s="18">
        <f t="shared" si="48"/>
        <v>910</v>
      </c>
      <c r="AT38" s="34">
        <f t="shared" si="49"/>
        <v>500</v>
      </c>
      <c r="AU38" s="103">
        <v>1</v>
      </c>
      <c r="AV38" s="34">
        <f t="shared" si="50"/>
        <v>5</v>
      </c>
      <c r="AW38" s="26">
        <f t="shared" si="51"/>
        <v>1</v>
      </c>
      <c r="AX38" s="34">
        <f t="shared" si="52"/>
        <v>4</v>
      </c>
      <c r="AY38" s="34">
        <f t="shared" si="53"/>
        <v>12</v>
      </c>
    </row>
    <row r="39" spans="1:51" ht="12.75">
      <c r="A39" s="90">
        <f>ROW()-36</f>
        <v>3</v>
      </c>
      <c r="B39" t="s">
        <v>158</v>
      </c>
      <c r="C39" s="338"/>
      <c r="D39" s="96"/>
      <c r="E39" s="96"/>
      <c r="F39" s="97" t="s">
        <v>170</v>
      </c>
      <c r="G39" s="96">
        <v>500</v>
      </c>
      <c r="H39" s="91"/>
      <c r="I39" s="94"/>
      <c r="J39" s="94"/>
      <c r="K39" s="93" t="s">
        <v>170</v>
      </c>
      <c r="L39" s="94">
        <v>500</v>
      </c>
      <c r="M39" s="91">
        <v>35</v>
      </c>
      <c r="N39" s="94">
        <v>39</v>
      </c>
      <c r="O39" s="94">
        <v>35</v>
      </c>
      <c r="P39" s="93" t="s">
        <v>170</v>
      </c>
      <c r="Q39" s="94">
        <f>SUM(M39:P39)</f>
        <v>109</v>
      </c>
      <c r="R39" s="95"/>
      <c r="S39" s="96"/>
      <c r="T39" s="96"/>
      <c r="U39" s="97" t="s">
        <v>170</v>
      </c>
      <c r="V39" s="94">
        <f>SUM(R39:U39)</f>
        <v>0</v>
      </c>
      <c r="W39" s="95"/>
      <c r="X39" s="26"/>
      <c r="Y39" s="26"/>
      <c r="Z39" s="97" t="s">
        <v>170</v>
      </c>
      <c r="AA39" s="96">
        <f>SUM(W39:Z39)</f>
        <v>0</v>
      </c>
      <c r="AB39" s="355" t="s">
        <v>170</v>
      </c>
      <c r="AC39" s="356">
        <f>SUM(AA39+V39+L39+G39)</f>
        <v>1000</v>
      </c>
      <c r="AD39" s="351">
        <f>SUM(AC39/AW39)</f>
        <v>500</v>
      </c>
      <c r="AE39" s="98" t="s">
        <v>171</v>
      </c>
      <c r="AF39" s="96"/>
      <c r="AG39" s="98" t="s">
        <v>170</v>
      </c>
      <c r="AH39" s="99">
        <f>SUM(AC39-AF39)</f>
        <v>1000</v>
      </c>
      <c r="AI39" s="101">
        <f>SUM(AH39/AK39)</f>
        <v>166.66666666666666</v>
      </c>
      <c r="AJ39" s="337" t="str">
        <f>IF(BE39=0," ",BE39)</f>
        <v> </v>
      </c>
      <c r="AK39" s="90">
        <f t="shared" si="43"/>
        <v>6</v>
      </c>
      <c r="AN39" s="26">
        <f t="shared" si="44"/>
        <v>500</v>
      </c>
      <c r="AO39" s="26">
        <f t="shared" si="45"/>
        <v>500</v>
      </c>
      <c r="AP39" s="26">
        <f t="shared" si="20"/>
        <v>109</v>
      </c>
      <c r="AQ39" s="26">
        <f t="shared" si="46"/>
        <v>0</v>
      </c>
      <c r="AR39" s="26">
        <f t="shared" si="47"/>
        <v>0</v>
      </c>
      <c r="AS39" s="18">
        <f t="shared" si="48"/>
        <v>1109</v>
      </c>
      <c r="AT39" s="34">
        <f t="shared" si="49"/>
        <v>500</v>
      </c>
      <c r="AU39" s="103">
        <v>1</v>
      </c>
      <c r="AV39" s="34">
        <f t="shared" si="50"/>
        <v>3</v>
      </c>
      <c r="AW39" s="26">
        <f t="shared" si="51"/>
        <v>2</v>
      </c>
      <c r="AX39" s="34">
        <f t="shared" si="52"/>
        <v>1</v>
      </c>
      <c r="AY39" s="34">
        <f t="shared" si="53"/>
        <v>6</v>
      </c>
    </row>
    <row r="40" spans="1:51" ht="12.75" hidden="1" outlineLevel="1">
      <c r="A40" s="90">
        <f>ROW()-36</f>
        <v>4</v>
      </c>
      <c r="B40" t="s">
        <v>169</v>
      </c>
      <c r="C40" s="338"/>
      <c r="D40" s="96"/>
      <c r="E40" s="96"/>
      <c r="F40" s="97" t="s">
        <v>170</v>
      </c>
      <c r="G40" s="96">
        <f>SUM(C40:F40)</f>
        <v>0</v>
      </c>
      <c r="H40" s="91"/>
      <c r="I40" s="94"/>
      <c r="J40" s="94"/>
      <c r="K40" s="93" t="s">
        <v>170</v>
      </c>
      <c r="L40" s="94">
        <f>SUM(H40:K40)</f>
        <v>0</v>
      </c>
      <c r="M40" s="91"/>
      <c r="N40" s="94"/>
      <c r="O40" s="94"/>
      <c r="P40" s="93" t="s">
        <v>170</v>
      </c>
      <c r="Q40" s="94">
        <f>SUM(M40:P40)</f>
        <v>0</v>
      </c>
      <c r="R40" s="95"/>
      <c r="S40" s="96"/>
      <c r="T40" s="96"/>
      <c r="U40" s="97" t="s">
        <v>170</v>
      </c>
      <c r="V40" s="94">
        <f>SUM(R40:U40)</f>
        <v>0</v>
      </c>
      <c r="W40" s="95"/>
      <c r="X40" s="96"/>
      <c r="Y40" s="96"/>
      <c r="Z40" s="97" t="s">
        <v>170</v>
      </c>
      <c r="AA40" s="96">
        <f>SUM(W40:Z40)</f>
        <v>0</v>
      </c>
      <c r="AB40" s="355" t="s">
        <v>170</v>
      </c>
      <c r="AC40" s="356">
        <f>SUM(AA40+V40+L40+G40)</f>
        <v>0</v>
      </c>
      <c r="AD40" s="351" t="e">
        <f>SUM(AC40/AW40)</f>
        <v>#DIV/0!</v>
      </c>
      <c r="AE40" s="98" t="s">
        <v>171</v>
      </c>
      <c r="AF40" s="96">
        <f>IF(AW40&gt;=9,AL40,0)</f>
        <v>0</v>
      </c>
      <c r="AG40" s="98" t="s">
        <v>170</v>
      </c>
      <c r="AH40" s="99">
        <f>SUM(AC40-AF40)</f>
        <v>0</v>
      </c>
      <c r="AI40" s="101">
        <f>SUM(AH40/AK40)</f>
        <v>0</v>
      </c>
      <c r="AJ40" s="337" t="str">
        <f>IF(BE40=0," ",BE40)</f>
        <v> </v>
      </c>
      <c r="AK40" s="90">
        <f t="shared" si="43"/>
        <v>-3</v>
      </c>
      <c r="AN40" s="26">
        <f t="shared" si="44"/>
        <v>0</v>
      </c>
      <c r="AO40" s="26">
        <f t="shared" si="45"/>
        <v>0</v>
      </c>
      <c r="AP40" s="26">
        <f t="shared" si="20"/>
        <v>0</v>
      </c>
      <c r="AQ40" s="26">
        <f t="shared" si="46"/>
        <v>0</v>
      </c>
      <c r="AR40" s="26">
        <f t="shared" si="47"/>
        <v>0</v>
      </c>
      <c r="AS40" s="18">
        <f t="shared" si="48"/>
        <v>0</v>
      </c>
      <c r="AT40" s="34">
        <f t="shared" si="49"/>
        <v>0</v>
      </c>
      <c r="AU40" s="103">
        <v>1</v>
      </c>
      <c r="AV40" s="34">
        <f t="shared" si="50"/>
        <v>0</v>
      </c>
      <c r="AW40" s="26">
        <f t="shared" si="51"/>
        <v>0</v>
      </c>
      <c r="AX40" s="34">
        <f t="shared" si="52"/>
        <v>0</v>
      </c>
      <c r="AY40" s="34">
        <f t="shared" si="53"/>
        <v>-3</v>
      </c>
    </row>
    <row r="41" spans="3:51" ht="12.75" hidden="1" outlineLevel="1">
      <c r="C41" s="338"/>
      <c r="D41" s="96"/>
      <c r="E41" s="96"/>
      <c r="F41" s="97"/>
      <c r="G41" s="96"/>
      <c r="H41" s="91"/>
      <c r="I41" s="94"/>
      <c r="J41" s="94"/>
      <c r="K41" s="93"/>
      <c r="L41" s="94"/>
      <c r="M41" s="91"/>
      <c r="N41" s="94"/>
      <c r="O41" s="94"/>
      <c r="P41" s="93"/>
      <c r="Q41" s="94"/>
      <c r="R41" s="95"/>
      <c r="S41" s="96"/>
      <c r="T41" s="96"/>
      <c r="U41" s="97"/>
      <c r="V41" s="94"/>
      <c r="W41" s="95"/>
      <c r="X41" s="96"/>
      <c r="Y41" s="96"/>
      <c r="Z41" s="97"/>
      <c r="AA41" s="96"/>
      <c r="AB41" s="355"/>
      <c r="AC41" s="356"/>
      <c r="AD41" s="351"/>
      <c r="AE41" s="98"/>
      <c r="AF41" s="96"/>
      <c r="AG41" s="98"/>
      <c r="AH41" s="99"/>
      <c r="AI41" s="101">
        <f>SUM(AH41/AK41)</f>
        <v>0</v>
      </c>
      <c r="AJ41" s="337"/>
      <c r="AK41" s="90">
        <f t="shared" si="43"/>
        <v>-3</v>
      </c>
      <c r="AN41" s="26">
        <f t="shared" si="44"/>
        <v>0</v>
      </c>
      <c r="AO41" s="26">
        <f t="shared" si="45"/>
        <v>0</v>
      </c>
      <c r="AP41" s="26">
        <f t="shared" si="20"/>
        <v>0</v>
      </c>
      <c r="AQ41" s="26">
        <f t="shared" si="46"/>
        <v>0</v>
      </c>
      <c r="AR41" s="26">
        <f t="shared" si="47"/>
        <v>0</v>
      </c>
      <c r="AS41" s="18">
        <f t="shared" si="48"/>
        <v>0</v>
      </c>
      <c r="AT41" s="34">
        <f t="shared" si="49"/>
        <v>0</v>
      </c>
      <c r="AU41" s="103">
        <v>1</v>
      </c>
      <c r="AV41" s="34">
        <f t="shared" si="50"/>
        <v>0</v>
      </c>
      <c r="AW41" s="26">
        <f t="shared" si="51"/>
        <v>0</v>
      </c>
      <c r="AX41" s="34">
        <f t="shared" si="52"/>
        <v>0</v>
      </c>
      <c r="AY41" s="34">
        <f t="shared" si="53"/>
        <v>-3</v>
      </c>
    </row>
    <row r="42" spans="3:51" ht="13.5" collapsed="1" thickBot="1">
      <c r="C42" s="339"/>
      <c r="D42" s="340"/>
      <c r="E42" s="340"/>
      <c r="F42" s="341"/>
      <c r="G42" s="340"/>
      <c r="H42" s="342"/>
      <c r="I42" s="343"/>
      <c r="J42" s="343"/>
      <c r="K42" s="344"/>
      <c r="L42" s="343"/>
      <c r="M42" s="342"/>
      <c r="N42" s="343"/>
      <c r="O42" s="343"/>
      <c r="P42" s="344"/>
      <c r="Q42" s="343"/>
      <c r="R42" s="345"/>
      <c r="S42" s="340"/>
      <c r="T42" s="340"/>
      <c r="U42" s="341"/>
      <c r="V42" s="343"/>
      <c r="W42" s="345"/>
      <c r="X42" s="340"/>
      <c r="Y42" s="340"/>
      <c r="Z42" s="341"/>
      <c r="AA42" s="340"/>
      <c r="AB42" s="357"/>
      <c r="AC42" s="358"/>
      <c r="AD42" s="352"/>
      <c r="AE42" s="346"/>
      <c r="AF42" s="340"/>
      <c r="AG42" s="346"/>
      <c r="AH42" s="347"/>
      <c r="AI42" s="348"/>
      <c r="AJ42" s="349"/>
      <c r="AK42" s="90">
        <f t="shared" si="43"/>
        <v>-3</v>
      </c>
      <c r="AN42" s="26">
        <f t="shared" si="44"/>
        <v>0</v>
      </c>
      <c r="AO42" s="26">
        <f t="shared" si="45"/>
        <v>0</v>
      </c>
      <c r="AP42" s="26">
        <f t="shared" si="20"/>
        <v>0</v>
      </c>
      <c r="AQ42" s="26">
        <f t="shared" si="46"/>
        <v>0</v>
      </c>
      <c r="AR42" s="26">
        <f t="shared" si="47"/>
        <v>0</v>
      </c>
      <c r="AS42" s="18">
        <f t="shared" si="48"/>
        <v>0</v>
      </c>
      <c r="AT42" s="34">
        <f t="shared" si="49"/>
        <v>0</v>
      </c>
      <c r="AU42" s="103">
        <v>1</v>
      </c>
      <c r="AV42" s="34">
        <f t="shared" si="50"/>
        <v>0</v>
      </c>
      <c r="AW42" s="26">
        <f t="shared" si="51"/>
        <v>0</v>
      </c>
      <c r="AX42" s="34">
        <f t="shared" si="52"/>
        <v>0</v>
      </c>
      <c r="AY42" s="34">
        <f t="shared" si="53"/>
        <v>-3</v>
      </c>
    </row>
    <row r="44" spans="9:24" ht="19.5">
      <c r="I44" s="115"/>
      <c r="N44" s="115"/>
      <c r="S44" s="115"/>
      <c r="X44" s="115"/>
    </row>
    <row r="45" spans="9:24" ht="19.5">
      <c r="I45" s="115"/>
      <c r="N45" s="115"/>
      <c r="S45" s="115"/>
      <c r="X45" s="115"/>
    </row>
    <row r="46" spans="9:24" ht="19.5">
      <c r="I46" s="115"/>
      <c r="N46" s="115"/>
      <c r="S46" s="115"/>
      <c r="X46" s="115"/>
    </row>
    <row r="76" ht="15" customHeight="1"/>
    <row r="77" ht="19.5" customHeight="1"/>
  </sheetData>
  <mergeCells count="15">
    <mergeCell ref="B1:AI1"/>
    <mergeCell ref="AW1:AW5"/>
    <mergeCell ref="C4:G4"/>
    <mergeCell ref="H4:L4"/>
    <mergeCell ref="M4:Q4"/>
    <mergeCell ref="R4:V4"/>
    <mergeCell ref="W4:AA4"/>
    <mergeCell ref="AB4:AC4"/>
    <mergeCell ref="AE4:AF4"/>
    <mergeCell ref="AG4:AH4"/>
    <mergeCell ref="W5:AA5"/>
    <mergeCell ref="C5:G5"/>
    <mergeCell ref="H5:L5"/>
    <mergeCell ref="M5:Q5"/>
    <mergeCell ref="R5:V5"/>
  </mergeCells>
  <conditionalFormatting sqref="W17:W29 X17:Y34">
    <cfRule type="cellIs" priority="1" dxfId="0" operator="equal" stopIfTrue="1">
      <formula>0</formula>
    </cfRule>
  </conditionalFormatting>
  <conditionalFormatting sqref="C1:E4 C6:E65536 H1:J4 H6:J65536 M1:O4 M6:O65536">
    <cfRule type="cellIs" priority="2" dxfId="1" operator="lessThanOrEqual" stopIfTrue="1">
      <formula>29</formula>
    </cfRule>
    <cfRule type="cellIs" priority="3" dxfId="2" operator="lessThanOrEqual" stopIfTrue="1">
      <formula>35</formula>
    </cfRule>
  </conditionalFormatting>
  <conditionalFormatting sqref="G1:G65536">
    <cfRule type="cellIs" priority="4" dxfId="1" operator="lessThanOrEqual" stopIfTrue="1">
      <formula>89</formula>
    </cfRule>
    <cfRule type="cellIs" priority="5" dxfId="2" operator="lessThanOrEqual" stopIfTrue="1">
      <formula>107</formula>
    </cfRule>
  </conditionalFormatting>
  <conditionalFormatting sqref="L1:L65536">
    <cfRule type="cellIs" priority="6" dxfId="1" operator="lessThanOrEqual" stopIfTrue="1">
      <formula>89</formula>
    </cfRule>
    <cfRule type="cellIs" priority="7" dxfId="3" operator="lessThanOrEqual" stopIfTrue="1">
      <formula>107</formula>
    </cfRule>
  </conditionalFormatting>
  <printOptions/>
  <pageMargins left="0.1" right="0.09027777777777778" top="0.2798611111111111" bottom="0.22986111111111113" header="0.5118055555555556" footer="0.5118055555555556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3" activeCellId="1" sqref="A5:IV36 E3"/>
    </sheetView>
  </sheetViews>
  <sheetFormatPr defaultColWidth="11.421875" defaultRowHeight="12.75"/>
  <cols>
    <col min="1" max="1" width="4.421875" style="10" customWidth="1"/>
    <col min="2" max="2" width="3.421875" style="10" customWidth="1"/>
    <col min="3" max="3" width="4.421875" style="11" customWidth="1"/>
  </cols>
  <sheetData>
    <row r="1" spans="1:6" ht="12.75" customHeight="1">
      <c r="A1" s="359" t="s">
        <v>82</v>
      </c>
      <c r="B1" s="359"/>
      <c r="C1" s="359"/>
      <c r="E1" s="365">
        <v>48</v>
      </c>
      <c r="F1" s="365"/>
    </row>
    <row r="2" spans="5:6" ht="13.5" customHeight="1">
      <c r="E2" s="365"/>
      <c r="F2" s="365"/>
    </row>
    <row r="3" spans="1:3" ht="12" customHeight="1">
      <c r="A3" s="366">
        <v>1</v>
      </c>
      <c r="B3" s="366"/>
      <c r="C3" s="366"/>
    </row>
    <row r="4" spans="1:8" ht="12.75">
      <c r="A4" s="366"/>
      <c r="B4" s="366"/>
      <c r="C4" s="366"/>
      <c r="E4" s="359" t="s">
        <v>82</v>
      </c>
      <c r="F4" s="359"/>
      <c r="G4" s="359"/>
      <c r="H4" s="359"/>
    </row>
    <row r="5" spans="1:3" ht="12.75">
      <c r="A5" s="364" t="str">
        <f>VLOOKUP($E$1,Tabelle2!$A$4:$E$51,5)</f>
        <v>von der PÜTTEN  Stephan</v>
      </c>
      <c r="B5" s="12"/>
      <c r="C5" s="13"/>
    </row>
    <row r="6" spans="1:9" ht="12.75">
      <c r="A6" s="364"/>
      <c r="B6" s="12"/>
      <c r="C6" s="13"/>
      <c r="F6" s="360">
        <v>1</v>
      </c>
      <c r="G6" s="360"/>
      <c r="H6" s="360"/>
      <c r="I6" s="360"/>
    </row>
    <row r="7" spans="1:9" ht="12.75">
      <c r="A7" s="364"/>
      <c r="B7" s="12"/>
      <c r="C7" s="13"/>
      <c r="F7" s="360"/>
      <c r="G7" s="360"/>
      <c r="H7" s="360"/>
      <c r="I7" s="360"/>
    </row>
    <row r="8" spans="1:3" ht="12.75">
      <c r="A8" s="364"/>
      <c r="B8" s="12"/>
      <c r="C8" s="13"/>
    </row>
    <row r="9" spans="1:3" ht="12.75">
      <c r="A9" s="364"/>
      <c r="B9" s="12"/>
      <c r="C9" s="13"/>
    </row>
    <row r="10" spans="1:3" ht="12.75">
      <c r="A10" s="364"/>
      <c r="B10" s="12"/>
      <c r="C10" s="13"/>
    </row>
    <row r="11" spans="1:3" ht="12.75">
      <c r="A11" s="364"/>
      <c r="B11" s="12"/>
      <c r="C11" s="13"/>
    </row>
    <row r="12" spans="1:3" ht="12.75">
      <c r="A12" s="364"/>
      <c r="B12" s="12"/>
      <c r="C12" s="13"/>
    </row>
    <row r="13" spans="1:3" ht="12.75">
      <c r="A13" s="364"/>
      <c r="B13" s="12"/>
      <c r="C13" s="13"/>
    </row>
    <row r="14" spans="1:3" ht="108">
      <c r="A14" s="364"/>
      <c r="B14" s="12" t="s">
        <v>83</v>
      </c>
      <c r="C14" s="14" t="s">
        <v>84</v>
      </c>
    </row>
    <row r="15" spans="1:3" ht="12.75">
      <c r="A15" s="362" t="s">
        <v>85</v>
      </c>
      <c r="B15" s="363" t="s">
        <v>86</v>
      </c>
      <c r="C15" s="363"/>
    </row>
    <row r="16" spans="1:3" ht="12.75">
      <c r="A16" s="362"/>
      <c r="B16" s="363"/>
      <c r="C16" s="363"/>
    </row>
    <row r="17" spans="1:3" ht="12.75">
      <c r="A17" s="362"/>
      <c r="B17" s="363"/>
      <c r="C17" s="363"/>
    </row>
    <row r="18" spans="1:3" ht="12.75">
      <c r="A18" s="362"/>
      <c r="B18" s="363"/>
      <c r="C18" s="363"/>
    </row>
    <row r="19" spans="1:3" ht="12.75">
      <c r="A19" s="362"/>
      <c r="B19" s="363"/>
      <c r="C19" s="363"/>
    </row>
    <row r="20" spans="1:3" ht="12.75">
      <c r="A20" s="362"/>
      <c r="B20" s="363"/>
      <c r="C20" s="363"/>
    </row>
    <row r="21" spans="1:3" ht="12.75">
      <c r="A21" s="362"/>
      <c r="B21" s="363"/>
      <c r="C21" s="363"/>
    </row>
    <row r="22" ht="17.25" customHeight="1">
      <c r="B22" s="15"/>
    </row>
    <row r="23" spans="1:3" ht="12.75">
      <c r="A23" s="359" t="s">
        <v>82</v>
      </c>
      <c r="B23" s="359"/>
      <c r="C23" s="359"/>
    </row>
    <row r="24" ht="13.5" customHeight="1"/>
    <row r="25" spans="1:3" ht="12.75">
      <c r="A25" s="360">
        <f>A3+1</f>
        <v>2</v>
      </c>
      <c r="B25" s="360"/>
      <c r="C25" s="360"/>
    </row>
    <row r="26" spans="1:3" ht="12.75">
      <c r="A26" s="360"/>
      <c r="B26" s="360"/>
      <c r="C26" s="360"/>
    </row>
    <row r="27" spans="1:3" ht="12.75" customHeight="1">
      <c r="A27" s="361" t="str">
        <f>VLOOKUP($E$1,Tabelle2!$A$4:$E$51,5)</f>
        <v>von der PÜTTEN  Stephan</v>
      </c>
      <c r="B27" s="12"/>
      <c r="C27" s="13"/>
    </row>
    <row r="28" spans="1:3" ht="12.75">
      <c r="A28" s="361"/>
      <c r="B28" s="12"/>
      <c r="C28" s="13"/>
    </row>
    <row r="29" spans="1:3" ht="12.75">
      <c r="A29" s="361"/>
      <c r="B29" s="12"/>
      <c r="C29" s="13"/>
    </row>
    <row r="30" spans="1:3" ht="12.75">
      <c r="A30" s="361"/>
      <c r="B30" s="12"/>
      <c r="C30" s="13"/>
    </row>
    <row r="31" spans="1:3" ht="12.75">
      <c r="A31" s="361"/>
      <c r="B31" s="12"/>
      <c r="C31" s="13"/>
    </row>
    <row r="32" spans="1:3" ht="12.75">
      <c r="A32" s="361"/>
      <c r="B32" s="12"/>
      <c r="C32" s="13"/>
    </row>
    <row r="33" spans="1:3" ht="12.75">
      <c r="A33" s="361"/>
      <c r="B33" s="12"/>
      <c r="C33" s="13"/>
    </row>
    <row r="34" spans="1:3" ht="12.75">
      <c r="A34" s="361"/>
      <c r="B34" s="12"/>
      <c r="C34" s="13"/>
    </row>
    <row r="35" spans="1:3" ht="12.75">
      <c r="A35" s="361"/>
      <c r="B35" s="12"/>
      <c r="C35" s="13"/>
    </row>
    <row r="36" spans="1:3" ht="108">
      <c r="A36" s="361"/>
      <c r="B36" s="12" t="s">
        <v>83</v>
      </c>
      <c r="C36" s="14" t="s">
        <v>84</v>
      </c>
    </row>
    <row r="37" spans="1:3" ht="12.75">
      <c r="A37" s="362"/>
      <c r="B37" s="363" t="s">
        <v>86</v>
      </c>
      <c r="C37" s="363"/>
    </row>
    <row r="38" spans="1:3" ht="12.75">
      <c r="A38" s="362"/>
      <c r="B38" s="363"/>
      <c r="C38" s="363"/>
    </row>
    <row r="39" spans="1:3" ht="12.75">
      <c r="A39" s="362"/>
      <c r="B39" s="363"/>
      <c r="C39" s="363"/>
    </row>
    <row r="40" spans="1:3" ht="12.75">
      <c r="A40" s="362"/>
      <c r="B40" s="363"/>
      <c r="C40" s="363"/>
    </row>
    <row r="41" spans="1:3" ht="12.75">
      <c r="A41" s="362"/>
      <c r="B41" s="363"/>
      <c r="C41" s="363"/>
    </row>
    <row r="42" spans="1:3" ht="12.75">
      <c r="A42" s="362"/>
      <c r="B42" s="363"/>
      <c r="C42" s="363"/>
    </row>
    <row r="43" spans="1:3" ht="12.75">
      <c r="A43" s="362"/>
      <c r="B43" s="363"/>
      <c r="C43" s="363"/>
    </row>
    <row r="44" spans="1:3" ht="17.25" customHeight="1">
      <c r="A44" s="16"/>
      <c r="B44" s="17"/>
      <c r="C44" s="17"/>
    </row>
    <row r="45" spans="1:3" ht="12.75">
      <c r="A45" s="359" t="s">
        <v>82</v>
      </c>
      <c r="B45" s="359"/>
      <c r="C45" s="359"/>
    </row>
    <row r="46" ht="13.5" customHeight="1"/>
    <row r="47" spans="1:3" ht="12.75">
      <c r="A47" s="360">
        <f>A25+1</f>
        <v>3</v>
      </c>
      <c r="B47" s="360"/>
      <c r="C47" s="360"/>
    </row>
    <row r="48" spans="1:3" ht="12.75">
      <c r="A48" s="360"/>
      <c r="B48" s="360"/>
      <c r="C48" s="360"/>
    </row>
    <row r="49" spans="1:3" ht="12.75" customHeight="1">
      <c r="A49" s="361" t="str">
        <f>VLOOKUP($E$1,Tabelle2!$A$4:$E$51,5)</f>
        <v>von der PÜTTEN  Stephan</v>
      </c>
      <c r="B49" s="12"/>
      <c r="C49" s="13"/>
    </row>
    <row r="50" spans="1:3" ht="12.75">
      <c r="A50" s="361"/>
      <c r="B50" s="12"/>
      <c r="C50" s="13"/>
    </row>
    <row r="51" spans="1:3" ht="12.75">
      <c r="A51" s="361"/>
      <c r="B51" s="12"/>
      <c r="C51" s="13"/>
    </row>
    <row r="52" spans="1:3" ht="12.75">
      <c r="A52" s="361"/>
      <c r="B52" s="12"/>
      <c r="C52" s="13"/>
    </row>
    <row r="53" spans="1:3" ht="12.75">
      <c r="A53" s="361"/>
      <c r="B53" s="12"/>
      <c r="C53" s="13"/>
    </row>
    <row r="54" spans="1:3" ht="12.75">
      <c r="A54" s="361"/>
      <c r="B54" s="12"/>
      <c r="C54" s="13"/>
    </row>
    <row r="55" spans="1:3" ht="12.75">
      <c r="A55" s="361"/>
      <c r="B55" s="12"/>
      <c r="C55" s="13"/>
    </row>
    <row r="56" spans="1:3" ht="12.75">
      <c r="A56" s="361"/>
      <c r="B56" s="12"/>
      <c r="C56" s="13"/>
    </row>
    <row r="57" spans="1:3" ht="12.75">
      <c r="A57" s="361"/>
      <c r="B57" s="12"/>
      <c r="C57" s="13"/>
    </row>
    <row r="58" spans="1:3" ht="108">
      <c r="A58" s="361"/>
      <c r="B58" s="12" t="s">
        <v>83</v>
      </c>
      <c r="C58" s="14" t="s">
        <v>84</v>
      </c>
    </row>
    <row r="59" spans="1:3" ht="12.75">
      <c r="A59" s="362"/>
      <c r="B59" s="363" t="s">
        <v>86</v>
      </c>
      <c r="C59" s="363"/>
    </row>
    <row r="60" spans="1:3" ht="12.75">
      <c r="A60" s="362"/>
      <c r="B60" s="363"/>
      <c r="C60" s="363"/>
    </row>
    <row r="61" spans="1:3" ht="12.75">
      <c r="A61" s="362"/>
      <c r="B61" s="363"/>
      <c r="C61" s="363"/>
    </row>
    <row r="62" spans="1:3" ht="12.75">
      <c r="A62" s="362"/>
      <c r="B62" s="363"/>
      <c r="C62" s="363"/>
    </row>
    <row r="63" spans="1:3" ht="12.75">
      <c r="A63" s="362"/>
      <c r="B63" s="363"/>
      <c r="C63" s="363"/>
    </row>
    <row r="64" spans="1:3" ht="12.75">
      <c r="A64" s="362"/>
      <c r="B64" s="363"/>
      <c r="C64" s="363"/>
    </row>
    <row r="65" spans="1:3" ht="12.75">
      <c r="A65" s="362"/>
      <c r="B65" s="363"/>
      <c r="C65" s="363"/>
    </row>
  </sheetData>
  <mergeCells count="18">
    <mergeCell ref="A1:C1"/>
    <mergeCell ref="E1:F2"/>
    <mergeCell ref="A3:C4"/>
    <mergeCell ref="E4:H4"/>
    <mergeCell ref="A5:A14"/>
    <mergeCell ref="F6:I7"/>
    <mergeCell ref="A15:A21"/>
    <mergeCell ref="B15:C21"/>
    <mergeCell ref="A23:C23"/>
    <mergeCell ref="A25:C26"/>
    <mergeCell ref="A27:A36"/>
    <mergeCell ref="A37:A43"/>
    <mergeCell ref="B37:C43"/>
    <mergeCell ref="A45:C45"/>
    <mergeCell ref="A47:C48"/>
    <mergeCell ref="A49:A58"/>
    <mergeCell ref="A59:A65"/>
    <mergeCell ref="B59:C65"/>
  </mergeCells>
  <printOptions/>
  <pageMargins left="2.0597222222222222" right="0.7875" top="0.3541666666666667" bottom="0.2361111111111111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activeCellId="1" sqref="A5:IV36 A1"/>
    </sheetView>
  </sheetViews>
  <sheetFormatPr defaultColWidth="11.421875" defaultRowHeight="12.75" outlineLevelCol="1"/>
  <cols>
    <col min="1" max="1" width="4.140625" style="18" customWidth="1"/>
    <col min="2" max="2" width="17.7109375" style="19" customWidth="1"/>
    <col min="3" max="15" width="0" style="20" hidden="1" customWidth="1" outlineLevel="1"/>
    <col min="16" max="52" width="0" style="0" hidden="1" customWidth="1" outlineLevel="1"/>
    <col min="53" max="53" width="0" style="21" hidden="1" customWidth="1" outlineLevel="1"/>
    <col min="54" max="68" width="5.140625" style="22" customWidth="1"/>
    <col min="69" max="69" width="2.421875" style="20" customWidth="1"/>
    <col min="70" max="74" width="5.140625" style="21" customWidth="1"/>
    <col min="75" max="75" width="0.9921875" style="21" customWidth="1"/>
    <col min="76" max="76" width="7.8515625" style="21" customWidth="1"/>
    <col min="77" max="77" width="6.140625" style="23" customWidth="1"/>
    <col min="78" max="78" width="2.7109375" style="23" customWidth="1"/>
    <col min="79" max="79" width="6.140625" style="23" customWidth="1"/>
    <col min="80" max="80" width="6.8515625" style="21" customWidth="1"/>
    <col min="81" max="81" width="8.140625" style="24" customWidth="1"/>
    <col min="82" max="82" width="11.00390625" style="25" customWidth="1" outlineLevel="1"/>
    <col min="83" max="83" width="8.140625" style="22" customWidth="1" outlineLevel="1"/>
    <col min="84" max="84" width="9.00390625" style="25" customWidth="1" outlineLevel="1"/>
    <col min="85" max="85" width="5.7109375" style="22" customWidth="1" outlineLevel="1"/>
    <col min="86" max="200" width="5.7109375" style="26" customWidth="1"/>
    <col min="201" max="16384" width="11.421875" style="26" customWidth="1"/>
  </cols>
  <sheetData>
    <row r="1" spans="1:80" ht="33.75">
      <c r="A1" s="367" t="s">
        <v>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</row>
    <row r="3" spans="2:85" s="18" customFormat="1" ht="15.75">
      <c r="B3" s="27" t="s">
        <v>88</v>
      </c>
      <c r="C3" s="28" t="s">
        <v>89</v>
      </c>
      <c r="D3" s="28" t="s">
        <v>90</v>
      </c>
      <c r="E3" s="28" t="s">
        <v>91</v>
      </c>
      <c r="F3" s="28" t="s">
        <v>92</v>
      </c>
      <c r="G3" s="28" t="s">
        <v>93</v>
      </c>
      <c r="H3" s="28" t="s">
        <v>94</v>
      </c>
      <c r="I3" s="28" t="s">
        <v>95</v>
      </c>
      <c r="J3" s="28" t="s">
        <v>96</v>
      </c>
      <c r="K3" s="28" t="s">
        <v>97</v>
      </c>
      <c r="L3" s="28" t="s">
        <v>98</v>
      </c>
      <c r="M3" s="28" t="s">
        <v>99</v>
      </c>
      <c r="N3" s="28" t="s">
        <v>100</v>
      </c>
      <c r="O3" s="28" t="s">
        <v>101</v>
      </c>
      <c r="P3" s="28" t="s">
        <v>102</v>
      </c>
      <c r="Q3" s="28" t="s">
        <v>103</v>
      </c>
      <c r="R3" s="28" t="s">
        <v>104</v>
      </c>
      <c r="S3" s="28" t="s">
        <v>105</v>
      </c>
      <c r="T3" s="28" t="s">
        <v>106</v>
      </c>
      <c r="U3" s="28" t="s">
        <v>107</v>
      </c>
      <c r="V3" s="28" t="s">
        <v>108</v>
      </c>
      <c r="W3" s="28" t="s">
        <v>109</v>
      </c>
      <c r="X3" s="28" t="s">
        <v>110</v>
      </c>
      <c r="Y3" s="28" t="s">
        <v>111</v>
      </c>
      <c r="Z3" s="28" t="s">
        <v>112</v>
      </c>
      <c r="AA3" s="28" t="s">
        <v>113</v>
      </c>
      <c r="AB3" s="28" t="s">
        <v>114</v>
      </c>
      <c r="AC3" s="28" t="s">
        <v>115</v>
      </c>
      <c r="AD3" s="28" t="s">
        <v>116</v>
      </c>
      <c r="AE3" s="28" t="s">
        <v>117</v>
      </c>
      <c r="AF3" s="28" t="s">
        <v>118</v>
      </c>
      <c r="AG3" s="28" t="s">
        <v>119</v>
      </c>
      <c r="AH3" s="28" t="s">
        <v>120</v>
      </c>
      <c r="AI3" s="28" t="s">
        <v>121</v>
      </c>
      <c r="AJ3" s="28" t="s">
        <v>122</v>
      </c>
      <c r="AK3" s="28" t="s">
        <v>123</v>
      </c>
      <c r="AL3" s="28" t="s">
        <v>124</v>
      </c>
      <c r="AM3" s="28" t="s">
        <v>125</v>
      </c>
      <c r="AN3" s="28" t="s">
        <v>126</v>
      </c>
      <c r="AO3" s="28" t="s">
        <v>127</v>
      </c>
      <c r="AP3" s="28" t="s">
        <v>128</v>
      </c>
      <c r="AQ3" s="28" t="s">
        <v>129</v>
      </c>
      <c r="AR3" s="28" t="s">
        <v>130</v>
      </c>
      <c r="AS3" s="28" t="s">
        <v>131</v>
      </c>
      <c r="AT3" s="28" t="s">
        <v>132</v>
      </c>
      <c r="AU3" s="28" t="s">
        <v>133</v>
      </c>
      <c r="AV3" s="28" t="s">
        <v>134</v>
      </c>
      <c r="AW3" s="28" t="s">
        <v>135</v>
      </c>
      <c r="AX3" s="28" t="s">
        <v>136</v>
      </c>
      <c r="AY3" s="28" t="s">
        <v>137</v>
      </c>
      <c r="AZ3" s="28" t="s">
        <v>138</v>
      </c>
      <c r="BA3" s="22"/>
      <c r="BB3" s="29">
        <v>1</v>
      </c>
      <c r="BC3" s="30">
        <v>2</v>
      </c>
      <c r="BD3" s="30">
        <v>3</v>
      </c>
      <c r="BE3" s="30">
        <v>4</v>
      </c>
      <c r="BF3" s="30">
        <v>5</v>
      </c>
      <c r="BG3" s="30">
        <v>6</v>
      </c>
      <c r="BH3" s="30">
        <v>7</v>
      </c>
      <c r="BI3" s="30">
        <v>8</v>
      </c>
      <c r="BJ3" s="30">
        <v>9</v>
      </c>
      <c r="BK3" s="30">
        <v>10</v>
      </c>
      <c r="BL3" s="30">
        <v>11</v>
      </c>
      <c r="BM3" s="30">
        <v>12</v>
      </c>
      <c r="BN3" s="30">
        <v>13</v>
      </c>
      <c r="BO3" s="30">
        <v>14</v>
      </c>
      <c r="BP3" s="31">
        <v>15</v>
      </c>
      <c r="BR3" s="29">
        <v>1</v>
      </c>
      <c r="BS3" s="30">
        <v>2</v>
      </c>
      <c r="BT3" s="30">
        <v>3</v>
      </c>
      <c r="BU3" s="30">
        <v>4</v>
      </c>
      <c r="BV3" s="31">
        <v>5</v>
      </c>
      <c r="BW3" s="22"/>
      <c r="BX3" s="22" t="s">
        <v>139</v>
      </c>
      <c r="BY3" s="32" t="s">
        <v>140</v>
      </c>
      <c r="BZ3" s="32"/>
      <c r="CA3" s="32" t="s">
        <v>141</v>
      </c>
      <c r="CB3" s="22" t="s">
        <v>142</v>
      </c>
      <c r="CC3" s="33" t="s">
        <v>143</v>
      </c>
      <c r="CD3" s="22"/>
      <c r="CE3" s="22" t="s">
        <v>142</v>
      </c>
      <c r="CF3" s="22"/>
      <c r="CG3" s="22"/>
    </row>
    <row r="4" ht="12.75">
      <c r="BQ4" s="34"/>
    </row>
    <row r="5" spans="1:85" ht="14.25" customHeight="1">
      <c r="A5" s="18">
        <v>1</v>
      </c>
      <c r="B5" s="35" t="s">
        <v>144</v>
      </c>
      <c r="C5" s="36">
        <v>63</v>
      </c>
      <c r="D5" s="36">
        <v>61</v>
      </c>
      <c r="E5" s="36">
        <v>66</v>
      </c>
      <c r="F5" s="36">
        <v>62</v>
      </c>
      <c r="G5" s="36">
        <v>69</v>
      </c>
      <c r="H5" s="36">
        <v>61</v>
      </c>
      <c r="I5" s="36">
        <v>70</v>
      </c>
      <c r="J5" s="36">
        <v>66</v>
      </c>
      <c r="K5" s="36">
        <v>62</v>
      </c>
      <c r="L5" s="36">
        <v>65</v>
      </c>
      <c r="M5" s="36">
        <v>67</v>
      </c>
      <c r="N5" s="36">
        <v>71</v>
      </c>
      <c r="O5" s="36">
        <v>63</v>
      </c>
      <c r="P5" s="37">
        <v>70</v>
      </c>
      <c r="Q5" s="37">
        <v>64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8">
        <f>COUNTIF(C5:AZ5,"&gt;0")</f>
        <v>15</v>
      </c>
      <c r="BB5" s="39">
        <f>IF($BA5&gt;=1,SMALL($C5:$AZ5,1)," ")</f>
        <v>61</v>
      </c>
      <c r="BC5" s="40">
        <f>IF($BA5&gt;=2,SMALL($C5:$AZ5,2)," ")</f>
        <v>61</v>
      </c>
      <c r="BD5" s="40">
        <f>IF($BA5&gt;=3,SMALL($C5:$AZ5,3)," ")</f>
        <v>62</v>
      </c>
      <c r="BE5" s="40">
        <f>IF($BA5&gt;=4,SMALL($C5:$AZ5,4)," ")</f>
        <v>62</v>
      </c>
      <c r="BF5" s="40">
        <f>IF($BA5&gt;=5,SMALL($C5:$AZ5,5)," ")</f>
        <v>63</v>
      </c>
      <c r="BG5" s="40">
        <f>IF($BA5&gt;=6,SMALL($C5:$AZ5,6)," ")</f>
        <v>63</v>
      </c>
      <c r="BH5" s="40">
        <f>IF($BA5&gt;=7,SMALL($C5:$AZ5,7)," ")</f>
        <v>64</v>
      </c>
      <c r="BI5" s="40">
        <f>IF($BA5&gt;=8,SMALL($C5:$AZ5,8)," ")</f>
        <v>65</v>
      </c>
      <c r="BJ5" s="40">
        <f>IF($BA5&gt;=9,SMALL($C5:$AZ5,9)," ")</f>
        <v>66</v>
      </c>
      <c r="BK5" s="40">
        <f>IF($BA5&gt;=10,SMALL($C5:$AZ5,10)," ")</f>
        <v>66</v>
      </c>
      <c r="BL5" s="40">
        <f>IF($BA5&gt;=11,SMALL($C5:$AZ5,11)," ")</f>
        <v>67</v>
      </c>
      <c r="BM5" s="40">
        <f>IF($BA5&gt;=12,SMALL($C5:$AZ5,12)," ")</f>
        <v>69</v>
      </c>
      <c r="BN5" s="40">
        <f>IF($BA5&gt;=13,SMALL($C5:$AZ5,13)," ")</f>
        <v>70</v>
      </c>
      <c r="BO5" s="40">
        <f>IF($BA5&gt;=14,SMALL($C5:$AZ5,14)," ")</f>
        <v>70</v>
      </c>
      <c r="BP5" s="41">
        <f>IF($BA5&gt;=15,SMALL($C5:$AZ5,15)," ")</f>
        <v>71</v>
      </c>
      <c r="BQ5" s="34"/>
      <c r="BR5" s="42" t="str">
        <f>IF($CG5&gt;=1,LARGE(C5:AZ5,1)," ")</f>
        <v> </v>
      </c>
      <c r="BS5" s="43" t="str">
        <f>IF($CG5&gt;=2,LARGE(D5:BA5,2)," ")</f>
        <v> </v>
      </c>
      <c r="BT5" s="43" t="str">
        <f>IF($CG5&gt;=3,LARGE(E5:BB5,3)," ")</f>
        <v> </v>
      </c>
      <c r="BU5" s="43" t="str">
        <f>IF($CG5&gt;=4,LARGE(F5:BC5,4)," ")</f>
        <v> </v>
      </c>
      <c r="BV5" s="44" t="str">
        <f>IF($CG5&gt;=5,LARGE(G5:BD5,5)," ")</f>
        <v> </v>
      </c>
      <c r="BW5" s="45"/>
      <c r="BX5" s="46">
        <f>SUM(BB5:BP5)</f>
        <v>980</v>
      </c>
      <c r="BY5" s="47">
        <f>SUM(BR5:BW5)</f>
        <v>0</v>
      </c>
      <c r="BZ5" s="46" t="s">
        <v>145</v>
      </c>
      <c r="CA5" s="46">
        <f>SUM(BX5:BY5)</f>
        <v>980</v>
      </c>
      <c r="CB5" s="46">
        <f>COUNTIF(BB5:BV5,"&gt;0")</f>
        <v>15</v>
      </c>
      <c r="CC5" s="24">
        <f>SUM(CA5/(CB5*2))</f>
        <v>32.666666666666664</v>
      </c>
      <c r="CD5" s="48">
        <f>CA5</f>
        <v>980</v>
      </c>
      <c r="CE5" s="40">
        <f>COUNTIF(BB5:BP5,"&gt;0")</f>
        <v>15</v>
      </c>
      <c r="CF5" s="40">
        <f>COUNTIF(C5:AZ5,"&gt;0")</f>
        <v>15</v>
      </c>
      <c r="CG5" s="40">
        <f>SUM(CF5-CE5)</f>
        <v>0</v>
      </c>
    </row>
    <row r="6" spans="1:85" s="64" customFormat="1" ht="14.25" customHeight="1">
      <c r="A6" s="18"/>
      <c r="B6" s="49"/>
      <c r="C6" s="50">
        <v>38830</v>
      </c>
      <c r="D6" s="50">
        <v>38834</v>
      </c>
      <c r="E6" s="50">
        <v>38844</v>
      </c>
      <c r="F6" s="50">
        <v>38844</v>
      </c>
      <c r="G6" s="51"/>
      <c r="H6" s="50">
        <v>38848</v>
      </c>
      <c r="I6" s="51"/>
      <c r="J6" s="51"/>
      <c r="K6" s="51"/>
      <c r="L6" s="51"/>
      <c r="M6" s="51"/>
      <c r="N6" s="51"/>
      <c r="O6" s="51"/>
      <c r="P6" s="52">
        <v>38965</v>
      </c>
      <c r="Q6" s="52">
        <v>38966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4"/>
      <c r="BB6" s="55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7"/>
      <c r="BQ6" s="54"/>
      <c r="BR6" s="58"/>
      <c r="BS6" s="59"/>
      <c r="BT6" s="59"/>
      <c r="BU6" s="59"/>
      <c r="BV6" s="60"/>
      <c r="BW6" s="54"/>
      <c r="BX6" s="54"/>
      <c r="BY6" s="61"/>
      <c r="BZ6" s="61"/>
      <c r="CA6" s="61"/>
      <c r="CB6" s="54"/>
      <c r="CC6" s="24"/>
      <c r="CD6" s="62">
        <f>CA5</f>
        <v>980</v>
      </c>
      <c r="CE6" s="63"/>
      <c r="CF6" s="62">
        <f>CF5</f>
        <v>15</v>
      </c>
      <c r="CG6" s="63"/>
    </row>
    <row r="7" spans="1:85" ht="14.25" customHeight="1">
      <c r="A7" s="18" t="s">
        <v>146</v>
      </c>
      <c r="B7" s="35" t="s">
        <v>147</v>
      </c>
      <c r="C7" s="36">
        <v>63</v>
      </c>
      <c r="D7" s="36">
        <v>56</v>
      </c>
      <c r="E7" s="36">
        <v>57</v>
      </c>
      <c r="F7" s="36">
        <v>62</v>
      </c>
      <c r="G7" s="36">
        <v>57</v>
      </c>
      <c r="H7" s="36">
        <v>59</v>
      </c>
      <c r="I7" s="36">
        <v>59</v>
      </c>
      <c r="J7" s="36">
        <v>62</v>
      </c>
      <c r="K7" s="36">
        <v>58</v>
      </c>
      <c r="L7" s="36">
        <v>63</v>
      </c>
      <c r="M7" s="36">
        <v>61</v>
      </c>
      <c r="N7" s="36">
        <v>63</v>
      </c>
      <c r="O7" s="36">
        <v>53</v>
      </c>
      <c r="P7" s="37">
        <v>68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8">
        <f>COUNTIF(C7:AZ7,"&gt;0")</f>
        <v>14</v>
      </c>
      <c r="BB7" s="39">
        <f>IF($BA7&gt;=0,SMALL($C7:$AZ7,1)," ")</f>
        <v>53</v>
      </c>
      <c r="BC7" s="40">
        <f>IF($BA7&gt;=2,SMALL($C7:$AZ7,2)," ")</f>
        <v>56</v>
      </c>
      <c r="BD7" s="40">
        <f>IF($BA7&gt;=3,SMALL($C7:$AZ7,3)," ")</f>
        <v>57</v>
      </c>
      <c r="BE7" s="40">
        <f>IF($BA7&gt;=4,SMALL($C7:$AZ7,4)," ")</f>
        <v>57</v>
      </c>
      <c r="BF7" s="40">
        <f>IF($BA7&gt;=5,SMALL($C7:$AZ7,5)," ")</f>
        <v>58</v>
      </c>
      <c r="BG7" s="40">
        <f>IF($BA7&gt;=6,SMALL($C7:$AZ7,6)," ")</f>
        <v>59</v>
      </c>
      <c r="BH7" s="40">
        <f>IF($BA7&gt;=7,SMALL($C7:$AZ7,7)," ")</f>
        <v>59</v>
      </c>
      <c r="BI7" s="40">
        <f>IF($BA7&gt;=8,SMALL($C7:$AZ7,8)," ")</f>
        <v>61</v>
      </c>
      <c r="BJ7" s="40">
        <f>IF($BA7&gt;=9,SMALL($C7:$AZ7,9)," ")</f>
        <v>62</v>
      </c>
      <c r="BK7" s="40">
        <f>IF($BA7&gt;=10,SMALL($C7:$AZ7,10)," ")</f>
        <v>62</v>
      </c>
      <c r="BL7" s="40">
        <f>IF($BA7&gt;=11,SMALL($C7:$AZ7,11)," ")</f>
        <v>63</v>
      </c>
      <c r="BM7" s="40">
        <f>IF($BA7&gt;=12,SMALL($C7:$AZ7,12)," ")</f>
        <v>63</v>
      </c>
      <c r="BN7" s="40">
        <f>IF($BA7&gt;=13,SMALL($C7:$AZ7,13)," ")</f>
        <v>63</v>
      </c>
      <c r="BO7" s="40">
        <f>IF($BA7&gt;=14,SMALL($C7:$AZ7,14)," ")</f>
        <v>68</v>
      </c>
      <c r="BP7" s="41" t="str">
        <f>IF($BA7&gt;=15,SMALL($C7:$AZ7,15)," ")</f>
        <v> </v>
      </c>
      <c r="BQ7" s="34"/>
      <c r="BR7" s="42" t="str">
        <f>IF($CG7&gt;=1,LARGE(C7:AZ7,1)," ")</f>
        <v> </v>
      </c>
      <c r="BS7" s="43" t="str">
        <f>IF($CG7&gt;=2,LARGE(D7:BA7,2)," ")</f>
        <v> </v>
      </c>
      <c r="BT7" s="43" t="str">
        <f>IF($CG7&gt;=3,LARGE(E7:BB7,3)," ")</f>
        <v> </v>
      </c>
      <c r="BU7" s="43" t="str">
        <f>IF($CG7&gt;=4,LARGE(F7:BC7,4)," ")</f>
        <v> </v>
      </c>
      <c r="BV7" s="44" t="str">
        <f>IF($CG7&gt;=5,LARGE(G7:BD7,5)," ")</f>
        <v> </v>
      </c>
      <c r="BW7" s="45"/>
      <c r="BX7" s="46">
        <f>SUM(BB7:BP7)</f>
        <v>841</v>
      </c>
      <c r="BY7" s="47">
        <f>SUM(BR7:BW7)</f>
        <v>0</v>
      </c>
      <c r="BZ7" s="46" t="s">
        <v>145</v>
      </c>
      <c r="CA7" s="46">
        <f>SUM(BX7:BY7)</f>
        <v>841</v>
      </c>
      <c r="CB7" s="46">
        <f>COUNTIF(BB7:BV7,"&gt;0")</f>
        <v>14</v>
      </c>
      <c r="CC7" s="24">
        <f>SUM(CA7/(CB7*2))</f>
        <v>30.035714285714285</v>
      </c>
      <c r="CD7" s="48">
        <f>CA7</f>
        <v>841</v>
      </c>
      <c r="CE7" s="40">
        <f>COUNTIF(BB7:BP7,"&gt;0")</f>
        <v>14</v>
      </c>
      <c r="CF7" s="40">
        <f>COUNTIF(C7:AZ7,"&gt;0")</f>
        <v>14</v>
      </c>
      <c r="CG7" s="40">
        <f>SUM(CF7-CE7)</f>
        <v>0</v>
      </c>
    </row>
    <row r="8" spans="1:85" s="64" customFormat="1" ht="14.25" customHeight="1">
      <c r="A8" s="18"/>
      <c r="B8" s="49"/>
      <c r="C8" s="65">
        <v>38829</v>
      </c>
      <c r="D8" s="65">
        <v>38840</v>
      </c>
      <c r="E8" s="65">
        <v>38841</v>
      </c>
      <c r="F8" s="65">
        <v>38844</v>
      </c>
      <c r="G8" s="66"/>
      <c r="H8" s="65">
        <v>38880</v>
      </c>
      <c r="I8" s="66"/>
      <c r="J8" s="66"/>
      <c r="K8" s="66"/>
      <c r="L8" s="66"/>
      <c r="M8" s="66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54"/>
      <c r="BB8" s="68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9"/>
      <c r="BQ8" s="54"/>
      <c r="BR8" s="68"/>
      <c r="BS8" s="63"/>
      <c r="BT8" s="63"/>
      <c r="BU8" s="63"/>
      <c r="BV8" s="69"/>
      <c r="BW8" s="56"/>
      <c r="BX8" s="56"/>
      <c r="BY8" s="70"/>
      <c r="BZ8" s="70"/>
      <c r="CA8" s="70"/>
      <c r="CB8" s="56"/>
      <c r="CC8" s="24"/>
      <c r="CD8" s="62">
        <f>CA7</f>
        <v>841</v>
      </c>
      <c r="CE8" s="56"/>
      <c r="CF8" s="62">
        <f>CF7</f>
        <v>14</v>
      </c>
      <c r="CG8" s="56"/>
    </row>
    <row r="9" spans="1:85" ht="14.25" customHeight="1">
      <c r="A9" s="18">
        <v>3</v>
      </c>
      <c r="B9" s="35" t="s">
        <v>148</v>
      </c>
      <c r="C9" s="36">
        <v>64</v>
      </c>
      <c r="D9" s="36">
        <v>57</v>
      </c>
      <c r="E9" s="36">
        <v>77</v>
      </c>
      <c r="F9" s="36">
        <v>53</v>
      </c>
      <c r="G9" s="36">
        <v>65</v>
      </c>
      <c r="H9" s="36">
        <v>77</v>
      </c>
      <c r="I9" s="36">
        <v>92</v>
      </c>
      <c r="J9" s="36">
        <v>57</v>
      </c>
      <c r="K9" s="36">
        <v>61</v>
      </c>
      <c r="L9" s="36">
        <v>60</v>
      </c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8">
        <f>COUNTIF(C9:AZ9,"&gt;0")</f>
        <v>10</v>
      </c>
      <c r="BB9" s="39">
        <f>IF($BA9&gt;=0,SMALL($C9:$AZ9,1)," ")</f>
        <v>53</v>
      </c>
      <c r="BC9" s="40">
        <f>IF($BA9&gt;=2,SMALL($C9:$AZ9,2)," ")</f>
        <v>57</v>
      </c>
      <c r="BD9" s="40">
        <f>IF($BA9&gt;=3,SMALL($C9:$AZ9,3)," ")</f>
        <v>57</v>
      </c>
      <c r="BE9" s="40">
        <f>IF($BA9&gt;=4,SMALL($C9:$AZ9,4)," ")</f>
        <v>60</v>
      </c>
      <c r="BF9" s="40">
        <f>IF($BA9&gt;=5,SMALL($C9:$AZ9,5)," ")</f>
        <v>61</v>
      </c>
      <c r="BG9" s="40">
        <f>IF($BA9&gt;=6,SMALL($C9:$AZ9,6)," ")</f>
        <v>64</v>
      </c>
      <c r="BH9" s="40">
        <f>IF($BA9&gt;=7,SMALL($C9:$AZ9,7)," ")</f>
        <v>65</v>
      </c>
      <c r="BI9" s="40">
        <f>IF($BA9&gt;=8,SMALL($C9:$AZ9,8)," ")</f>
        <v>77</v>
      </c>
      <c r="BJ9" s="40">
        <f>IF($BA9&gt;=9,SMALL($C9:$AZ9,9)," ")</f>
        <v>77</v>
      </c>
      <c r="BK9" s="40">
        <f>IF($BA9&gt;=10,SMALL($C9:$AZ9,10)," ")</f>
        <v>92</v>
      </c>
      <c r="BL9" s="40" t="str">
        <f>IF($BA9&gt;=11,SMALL($C9:$AZ9,11)," ")</f>
        <v> </v>
      </c>
      <c r="BM9" s="40" t="str">
        <f>IF($BA9&gt;=12,SMALL($C9:$AZ9,12)," ")</f>
        <v> </v>
      </c>
      <c r="BN9" s="40" t="str">
        <f>IF($BA9&gt;=13,SMALL($C9:$AZ9,13)," ")</f>
        <v> </v>
      </c>
      <c r="BO9" s="40" t="str">
        <f>IF($BA9&gt;=14,SMALL($C9:$AZ9,14)," ")</f>
        <v> </v>
      </c>
      <c r="BP9" s="41" t="str">
        <f>IF($BA9&gt;=15,SMALL($C9:$AZ9,15)," ")</f>
        <v> </v>
      </c>
      <c r="BQ9" s="34"/>
      <c r="BR9" s="42" t="str">
        <f>IF($CG9&gt;=1,LARGE(C9:AZ9,1)," ")</f>
        <v> </v>
      </c>
      <c r="BS9" s="43" t="str">
        <f>IF($CG9&gt;=2,LARGE(D9:BA9,2)," ")</f>
        <v> </v>
      </c>
      <c r="BT9" s="43" t="str">
        <f>IF($CG9&gt;=3,LARGE(E9:BB9,3)," ")</f>
        <v> </v>
      </c>
      <c r="BU9" s="43" t="str">
        <f>IF($CG9&gt;=4,LARGE(F9:BC9,4)," ")</f>
        <v> </v>
      </c>
      <c r="BV9" s="44" t="str">
        <f>IF($CG9&gt;=5,LARGE(G9:BD9,5)," ")</f>
        <v> </v>
      </c>
      <c r="BW9" s="45"/>
      <c r="BX9" s="46">
        <f>SUM(BB9:BP9)</f>
        <v>663</v>
      </c>
      <c r="BY9" s="47">
        <f>SUM(BR9:BW9)</f>
        <v>0</v>
      </c>
      <c r="BZ9" s="46" t="s">
        <v>145</v>
      </c>
      <c r="CA9" s="46">
        <f>SUM(BX9:BY9)</f>
        <v>663</v>
      </c>
      <c r="CB9" s="46">
        <f>COUNTIF(BB9:BV9,"&gt;0")</f>
        <v>10</v>
      </c>
      <c r="CC9" s="24">
        <f>SUM(CA9/(CB9*2))</f>
        <v>33.15</v>
      </c>
      <c r="CD9" s="48">
        <f>CA9</f>
        <v>663</v>
      </c>
      <c r="CE9" s="40">
        <f>COUNTIF(BB9:BP9,"&gt;0")</f>
        <v>10</v>
      </c>
      <c r="CF9" s="40">
        <f>COUNTIF(C9:AZ9,"&gt;0")</f>
        <v>10</v>
      </c>
      <c r="CG9" s="40">
        <f>SUM(CF9-CE9)</f>
        <v>0</v>
      </c>
    </row>
    <row r="10" spans="1:85" s="64" customFormat="1" ht="14.25" customHeight="1">
      <c r="A10" s="18"/>
      <c r="B10" s="49"/>
      <c r="C10" s="50">
        <v>38829</v>
      </c>
      <c r="D10" s="50">
        <v>38841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/>
      <c r="BB10" s="55"/>
      <c r="BC10" s="56"/>
      <c r="BD10" s="56"/>
      <c r="BE10" s="56"/>
      <c r="BF10" s="56"/>
      <c r="BG10" s="56"/>
      <c r="BH10" s="63"/>
      <c r="BI10" s="63"/>
      <c r="BJ10" s="63"/>
      <c r="BK10" s="56"/>
      <c r="BL10" s="56"/>
      <c r="BM10" s="56"/>
      <c r="BN10" s="56"/>
      <c r="BO10" s="56"/>
      <c r="BP10" s="57"/>
      <c r="BQ10" s="54"/>
      <c r="BR10" s="68"/>
      <c r="BS10" s="63"/>
      <c r="BT10" s="63"/>
      <c r="BU10" s="63"/>
      <c r="BV10" s="69"/>
      <c r="BW10" s="56"/>
      <c r="BX10" s="56"/>
      <c r="BY10" s="70"/>
      <c r="BZ10" s="70"/>
      <c r="CA10" s="70"/>
      <c r="CB10" s="56"/>
      <c r="CC10" s="24"/>
      <c r="CD10" s="62">
        <f>CA9</f>
        <v>663</v>
      </c>
      <c r="CE10" s="63"/>
      <c r="CF10" s="62">
        <f>CF9</f>
        <v>10</v>
      </c>
      <c r="CG10" s="63"/>
    </row>
    <row r="11" spans="1:85" ht="14.25" customHeight="1">
      <c r="A11" s="18">
        <v>4</v>
      </c>
      <c r="B11" s="35" t="s">
        <v>149</v>
      </c>
      <c r="C11" s="36">
        <v>60</v>
      </c>
      <c r="D11" s="36">
        <v>55</v>
      </c>
      <c r="E11" s="36">
        <v>57</v>
      </c>
      <c r="F11" s="36">
        <v>58</v>
      </c>
      <c r="G11" s="36">
        <v>61</v>
      </c>
      <c r="H11" s="36">
        <v>52</v>
      </c>
      <c r="I11" s="36">
        <v>52</v>
      </c>
      <c r="J11" s="36">
        <v>56</v>
      </c>
      <c r="K11" s="36">
        <v>59</v>
      </c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8">
        <f>COUNTIF(C11:AZ11,"&gt;0")</f>
        <v>9</v>
      </c>
      <c r="BB11" s="39">
        <f>IF($BA11&gt;=0,SMALL($C11:$AZ11,1)," ")</f>
        <v>52</v>
      </c>
      <c r="BC11" s="40">
        <f>IF($BA11&gt;=2,SMALL($C11:$AZ11,2)," ")</f>
        <v>52</v>
      </c>
      <c r="BD11" s="40">
        <f>IF($BA11&gt;=3,SMALL($C11:$AZ11,3)," ")</f>
        <v>55</v>
      </c>
      <c r="BE11" s="40">
        <f>IF($BA11&gt;=4,SMALL($C11:$AZ11,4)," ")</f>
        <v>56</v>
      </c>
      <c r="BF11" s="40">
        <f>IF($BA11&gt;=5,SMALL($C11:$AZ11,5)," ")</f>
        <v>57</v>
      </c>
      <c r="BG11" s="40">
        <f>IF($BA11&gt;=6,SMALL($C11:$AZ11,6)," ")</f>
        <v>58</v>
      </c>
      <c r="BH11" s="40">
        <f>IF($BA11&gt;=7,SMALL($C11:$AZ11,7)," ")</f>
        <v>59</v>
      </c>
      <c r="BI11" s="40">
        <f>IF($BA11&gt;=8,SMALL($C11:$AZ11,8)," ")</f>
        <v>60</v>
      </c>
      <c r="BJ11" s="40">
        <f>IF($BA11&gt;=9,SMALL($C11:$AZ11,9)," ")</f>
        <v>61</v>
      </c>
      <c r="BK11" s="40" t="str">
        <f>IF($BA11&gt;=10,SMALL($C11:$AZ11,10)," ")</f>
        <v> </v>
      </c>
      <c r="BL11" s="40" t="str">
        <f>IF($BA11&gt;=11,SMALL($C11:$AZ11,11)," ")</f>
        <v> </v>
      </c>
      <c r="BM11" s="40" t="str">
        <f>IF($BA11&gt;=12,SMALL($C11:$AZ11,12)," ")</f>
        <v> </v>
      </c>
      <c r="BN11" s="40" t="str">
        <f>IF($BA11&gt;=13,SMALL($C11:$AZ11,13)," ")</f>
        <v> </v>
      </c>
      <c r="BO11" s="40" t="str">
        <f>IF($BA11&gt;=14,SMALL($C11:$AZ11,14)," ")</f>
        <v> </v>
      </c>
      <c r="BP11" s="41" t="str">
        <f>IF($BA11&gt;=15,SMALL($C11:$AZ11,15)," ")</f>
        <v> </v>
      </c>
      <c r="BQ11" s="34"/>
      <c r="BR11" s="42" t="str">
        <f>IF($CG11&gt;=1,LARGE(C11:AZ11,1)," ")</f>
        <v> </v>
      </c>
      <c r="BS11" s="43" t="str">
        <f>IF($CG11&gt;=2,LARGE(D11:BA11,2)," ")</f>
        <v> </v>
      </c>
      <c r="BT11" s="43" t="str">
        <f>IF($CG11&gt;=3,LARGE(E11:BB11,3)," ")</f>
        <v> </v>
      </c>
      <c r="BU11" s="43" t="str">
        <f>IF($CG11&gt;=4,LARGE(F11:BC11,4)," ")</f>
        <v> </v>
      </c>
      <c r="BV11" s="44" t="str">
        <f>IF($CG11&gt;=5,LARGE(G11:BD11,5)," ")</f>
        <v> </v>
      </c>
      <c r="BW11" s="45"/>
      <c r="BX11" s="46">
        <f>SUM(BB11:BP11)</f>
        <v>510</v>
      </c>
      <c r="BY11" s="47">
        <f>SUM(BR11:BW11)</f>
        <v>0</v>
      </c>
      <c r="BZ11" s="46" t="s">
        <v>145</v>
      </c>
      <c r="CA11" s="46">
        <f>SUM(BX11:BY11)</f>
        <v>510</v>
      </c>
      <c r="CB11" s="46">
        <f>COUNTIF(BB11:BV11,"&gt;0")</f>
        <v>9</v>
      </c>
      <c r="CC11" s="24">
        <f>SUM(CA11/(CB11*2))</f>
        <v>28.333333333333332</v>
      </c>
      <c r="CD11" s="48">
        <f>CA11</f>
        <v>510</v>
      </c>
      <c r="CE11" s="40">
        <f>COUNTIF(BB11:BP11,"&gt;0")</f>
        <v>9</v>
      </c>
      <c r="CF11" s="40">
        <f>COUNTIF(C11:AZ11,"&gt;0")</f>
        <v>9</v>
      </c>
      <c r="CG11" s="40">
        <f>SUM(CF11-CE11)</f>
        <v>0</v>
      </c>
    </row>
    <row r="12" spans="1:85" s="64" customFormat="1" ht="14.25" customHeight="1">
      <c r="A12" s="18"/>
      <c r="B12" s="49"/>
      <c r="C12" s="50">
        <v>38829</v>
      </c>
      <c r="D12" s="50">
        <v>38839</v>
      </c>
      <c r="E12" s="50">
        <v>38840</v>
      </c>
      <c r="F12" s="51"/>
      <c r="G12" s="50">
        <v>38847</v>
      </c>
      <c r="H12" s="51"/>
      <c r="I12" s="50">
        <v>38964</v>
      </c>
      <c r="J12" s="50">
        <v>38965</v>
      </c>
      <c r="K12" s="50">
        <v>38966</v>
      </c>
      <c r="L12" s="51"/>
      <c r="M12" s="51"/>
      <c r="N12" s="51"/>
      <c r="O12" s="5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71"/>
      <c r="BC12" s="56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9"/>
      <c r="BQ12" s="54"/>
      <c r="BR12" s="68"/>
      <c r="BS12" s="63"/>
      <c r="BT12" s="63"/>
      <c r="BU12" s="63"/>
      <c r="BV12" s="69"/>
      <c r="BW12" s="56"/>
      <c r="BX12" s="56"/>
      <c r="BY12" s="70"/>
      <c r="BZ12" s="70"/>
      <c r="CA12" s="70"/>
      <c r="CB12" s="56"/>
      <c r="CC12" s="24"/>
      <c r="CD12" s="62">
        <f>CA11</f>
        <v>510</v>
      </c>
      <c r="CE12" s="63"/>
      <c r="CF12" s="62">
        <f>CF11</f>
        <v>9</v>
      </c>
      <c r="CG12" s="63"/>
    </row>
    <row r="13" spans="1:85" ht="14.25" customHeight="1">
      <c r="A13" s="18">
        <v>5</v>
      </c>
      <c r="B13" s="35" t="s">
        <v>150</v>
      </c>
      <c r="C13" s="36">
        <v>65</v>
      </c>
      <c r="D13" s="36">
        <v>56</v>
      </c>
      <c r="E13" s="36">
        <v>55</v>
      </c>
      <c r="F13" s="36">
        <v>60</v>
      </c>
      <c r="G13" s="36">
        <v>57</v>
      </c>
      <c r="H13" s="36">
        <v>56</v>
      </c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8">
        <f>COUNTIF(C13:AZ13,"&gt;0")</f>
        <v>6</v>
      </c>
      <c r="BB13" s="39">
        <f>IF($BA13&gt;=1,SMALL($C13:$AZ13,1)," ")</f>
        <v>55</v>
      </c>
      <c r="BC13" s="40">
        <f>IF($BA13&gt;=2,SMALL($C13:$AZ13,2)," ")</f>
        <v>56</v>
      </c>
      <c r="BD13" s="40">
        <f>IF($BA13&gt;=3,SMALL($C13:$AZ13,3)," ")</f>
        <v>56</v>
      </c>
      <c r="BE13" s="40">
        <f>IF($BA13&gt;=4,SMALL($C13:$AZ13,4)," ")</f>
        <v>57</v>
      </c>
      <c r="BF13" s="40">
        <f>IF($BA13&gt;=5,SMALL($C13:$AZ13,5)," ")</f>
        <v>60</v>
      </c>
      <c r="BG13" s="40">
        <f>IF($BA13&gt;=6,SMALL($C13:$AZ13,6)," ")</f>
        <v>65</v>
      </c>
      <c r="BH13" s="40" t="str">
        <f>IF($BA13&gt;=7,SMALL($C13:$AZ13,7)," ")</f>
        <v> </v>
      </c>
      <c r="BI13" s="40" t="str">
        <f>IF($BA13&gt;=8,SMALL($C13:$AZ13,8)," ")</f>
        <v> </v>
      </c>
      <c r="BJ13" s="40" t="str">
        <f>IF($BA13&gt;=9,SMALL($C13:$AZ13,9)," ")</f>
        <v> </v>
      </c>
      <c r="BK13" s="40" t="str">
        <f>IF($BA13&gt;=10,SMALL($C13:$AZ13,10)," ")</f>
        <v> </v>
      </c>
      <c r="BL13" s="40" t="str">
        <f>IF($BA13&gt;=11,SMALL($C13:$AZ13,11)," ")</f>
        <v> </v>
      </c>
      <c r="BM13" s="40" t="str">
        <f>IF($BA13&gt;=12,SMALL($C13:$AZ13,12)," ")</f>
        <v> </v>
      </c>
      <c r="BN13" s="40" t="str">
        <f>IF($BA13&gt;=13,SMALL($C13:$AZ13,13)," ")</f>
        <v> </v>
      </c>
      <c r="BO13" s="40" t="str">
        <f>IF($BA13&gt;=14,SMALL($C13:$AZ13,14)," ")</f>
        <v> </v>
      </c>
      <c r="BP13" s="41" t="str">
        <f>IF($BA13&gt;=15,SMALL($C13:$AZ13,15)," ")</f>
        <v> </v>
      </c>
      <c r="BQ13" s="34"/>
      <c r="BR13" s="42" t="str">
        <f>IF($CG13&gt;=1,LARGE(C13:AZ13,1)," ")</f>
        <v> </v>
      </c>
      <c r="BS13" s="43" t="str">
        <f>IF($CG13&gt;=2,LARGE(D13:BA13,2)," ")</f>
        <v> </v>
      </c>
      <c r="BT13" s="43" t="str">
        <f>IF($CG13&gt;=3,LARGE(E13:BB13,3)," ")</f>
        <v> </v>
      </c>
      <c r="BU13" s="43" t="str">
        <f>IF($CG13&gt;=4,LARGE(F13:BC13,4)," ")</f>
        <v> </v>
      </c>
      <c r="BV13" s="44" t="str">
        <f>IF($CG13&gt;=5,LARGE(G13:BD13,5)," ")</f>
        <v> </v>
      </c>
      <c r="BW13" s="45"/>
      <c r="BX13" s="46">
        <f>SUM(BB13:BP13)</f>
        <v>349</v>
      </c>
      <c r="BY13" s="47">
        <f>SUM(BR13:BW13)</f>
        <v>0</v>
      </c>
      <c r="BZ13" s="46" t="s">
        <v>145</v>
      </c>
      <c r="CA13" s="46">
        <f>SUM(BX13:BY13)</f>
        <v>349</v>
      </c>
      <c r="CB13" s="46">
        <f>COUNTIF(BB13:BV13,"&gt;0")</f>
        <v>6</v>
      </c>
      <c r="CC13" s="24">
        <f>SUM(CA13/(CB13*2))</f>
        <v>29.083333333333332</v>
      </c>
      <c r="CD13" s="48">
        <f>CA13</f>
        <v>349</v>
      </c>
      <c r="CE13" s="40">
        <f>COUNTIF(BB13:BP13,"&gt;0")</f>
        <v>6</v>
      </c>
      <c r="CF13" s="40">
        <f>COUNTIF(C13:AZ13,"&gt;0")</f>
        <v>6</v>
      </c>
      <c r="CG13" s="40">
        <f>SUM(CF13-CE13)</f>
        <v>0</v>
      </c>
    </row>
    <row r="14" spans="1:85" s="64" customFormat="1" ht="14.25" customHeight="1">
      <c r="A14" s="18"/>
      <c r="B14" s="49"/>
      <c r="C14" s="65">
        <v>38840</v>
      </c>
      <c r="D14" s="65">
        <v>38841</v>
      </c>
      <c r="E14" s="65">
        <v>38841</v>
      </c>
      <c r="F14" s="65">
        <v>38880</v>
      </c>
      <c r="G14" s="66"/>
      <c r="H14" s="65">
        <v>38964</v>
      </c>
      <c r="I14" s="66"/>
      <c r="J14" s="66"/>
      <c r="K14" s="66"/>
      <c r="L14" s="66"/>
      <c r="M14" s="66"/>
      <c r="N14" s="66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54"/>
      <c r="BB14" s="55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7"/>
      <c r="BQ14" s="54"/>
      <c r="BR14" s="58"/>
      <c r="BS14" s="59"/>
      <c r="BT14" s="59"/>
      <c r="BU14" s="59"/>
      <c r="BV14" s="60"/>
      <c r="BW14" s="54"/>
      <c r="BX14" s="54"/>
      <c r="BY14" s="61"/>
      <c r="BZ14" s="61"/>
      <c r="CA14" s="61"/>
      <c r="CB14" s="54"/>
      <c r="CC14" s="72"/>
      <c r="CD14" s="62">
        <f>CA13</f>
        <v>349</v>
      </c>
      <c r="CE14" s="56"/>
      <c r="CF14" s="62">
        <f>CF13</f>
        <v>6</v>
      </c>
      <c r="CG14" s="56"/>
    </row>
    <row r="15" spans="1:85" ht="14.25" customHeight="1">
      <c r="A15" s="18">
        <v>6</v>
      </c>
      <c r="B15" s="35" t="s">
        <v>151</v>
      </c>
      <c r="C15" s="36">
        <v>70</v>
      </c>
      <c r="D15" s="36">
        <v>65</v>
      </c>
      <c r="E15" s="36">
        <v>67</v>
      </c>
      <c r="F15" s="36">
        <v>70</v>
      </c>
      <c r="G15" s="36">
        <v>61</v>
      </c>
      <c r="H15" s="36">
        <v>65</v>
      </c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>
        <f>COUNTIF(C15:AZ15,"&gt;0")</f>
        <v>6</v>
      </c>
      <c r="BB15" s="39">
        <f>IF($BA15&gt;=1,SMALL($C15:$AZ15,1)," ")</f>
        <v>61</v>
      </c>
      <c r="BC15" s="40">
        <f>IF($BA15&gt;=2,SMALL($C15:$AZ15,2)," ")</f>
        <v>65</v>
      </c>
      <c r="BD15" s="40">
        <f>IF($BA15&gt;=3,SMALL($C15:$AZ15,3)," ")</f>
        <v>65</v>
      </c>
      <c r="BE15" s="40">
        <f>IF($BA15&gt;=4,SMALL($C15:$AZ15,4)," ")</f>
        <v>67</v>
      </c>
      <c r="BF15" s="40">
        <f>IF($BA15&gt;=5,SMALL($C15:$AZ15,5)," ")</f>
        <v>70</v>
      </c>
      <c r="BG15" s="40">
        <f>IF($BA15&gt;=6,SMALL($C15:$AZ15,6)," ")</f>
        <v>70</v>
      </c>
      <c r="BH15" s="40" t="str">
        <f>IF($BA15&gt;=7,SMALL($C15:$AZ15,7)," ")</f>
        <v> </v>
      </c>
      <c r="BI15" s="40" t="str">
        <f>IF($BA15&gt;=8,SMALL($C15:$AZ15,8)," ")</f>
        <v> </v>
      </c>
      <c r="BJ15" s="40" t="str">
        <f>IF($BA15&gt;=9,SMALL($C15:$AZ15,9)," ")</f>
        <v> </v>
      </c>
      <c r="BK15" s="40" t="str">
        <f>IF($BA15&gt;=10,SMALL($C15:$AZ15,10)," ")</f>
        <v> </v>
      </c>
      <c r="BL15" s="40" t="str">
        <f>IF($BA15&gt;=11,SMALL($C15:$AZ15,11)," ")</f>
        <v> </v>
      </c>
      <c r="BM15" s="40" t="str">
        <f>IF($BA15&gt;=12,SMALL($C15:$AZ15,12)," ")</f>
        <v> </v>
      </c>
      <c r="BN15" s="40" t="str">
        <f>IF($BA15&gt;=13,SMALL($C15:$AZ15,13)," ")</f>
        <v> </v>
      </c>
      <c r="BO15" s="40" t="str">
        <f>IF($BA15&gt;=14,SMALL($C15:$AZ15,14)," ")</f>
        <v> </v>
      </c>
      <c r="BP15" s="41" t="str">
        <f>IF($BA15&gt;=15,SMALL($C15:$AZ15,15)," ")</f>
        <v> </v>
      </c>
      <c r="BQ15" s="34"/>
      <c r="BR15" s="42" t="str">
        <f>IF($CG15&gt;=1,LARGE(C15:AZ15,1)," ")</f>
        <v> </v>
      </c>
      <c r="BS15" s="43" t="str">
        <f>IF($CG15&gt;=2,LARGE(D15:BA15,2)," ")</f>
        <v> </v>
      </c>
      <c r="BT15" s="43" t="str">
        <f>IF($CG15&gt;=3,LARGE(E15:BB15,3)," ")</f>
        <v> </v>
      </c>
      <c r="BU15" s="43" t="str">
        <f>IF($CG15&gt;=4,LARGE(F15:BC15,4)," ")</f>
        <v> </v>
      </c>
      <c r="BV15" s="44" t="str">
        <f>IF($CG15&gt;=5,LARGE(G15:BD15,5)," ")</f>
        <v> </v>
      </c>
      <c r="BW15" s="45"/>
      <c r="BX15" s="46">
        <f>SUM(BB15:BP15)</f>
        <v>398</v>
      </c>
      <c r="BY15" s="47">
        <f>SUM(BR15:BW15)</f>
        <v>0</v>
      </c>
      <c r="BZ15" s="46" t="s">
        <v>145</v>
      </c>
      <c r="CA15" s="46">
        <f>SUM(BX15:BY15)</f>
        <v>398</v>
      </c>
      <c r="CB15" s="46">
        <f>COUNTIF(BB15:BV15,"&gt;0")</f>
        <v>6</v>
      </c>
      <c r="CC15" s="24">
        <f>SUM(CA15/(CB15*2))</f>
        <v>33.166666666666664</v>
      </c>
      <c r="CD15" s="48">
        <f>CA15</f>
        <v>398</v>
      </c>
      <c r="CE15" s="40">
        <f>COUNTIF(BB15:BP15,"&gt;0")</f>
        <v>6</v>
      </c>
      <c r="CF15" s="40">
        <f>COUNTIF(C15:AZ15,"&gt;0")</f>
        <v>6</v>
      </c>
      <c r="CG15" s="40">
        <f>SUM(CF15-CE15)</f>
        <v>0</v>
      </c>
    </row>
    <row r="16" spans="1:85" s="64" customFormat="1" ht="14.25" customHeight="1">
      <c r="A16" s="18"/>
      <c r="B16" s="49"/>
      <c r="C16" s="50">
        <v>38844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68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9"/>
      <c r="BQ16" s="54"/>
      <c r="BR16" s="68"/>
      <c r="BS16" s="63"/>
      <c r="BT16" s="63"/>
      <c r="BU16" s="63"/>
      <c r="BV16" s="69"/>
      <c r="BW16" s="56"/>
      <c r="BX16" s="56"/>
      <c r="BY16" s="70"/>
      <c r="BZ16" s="70"/>
      <c r="CA16" s="70"/>
      <c r="CB16" s="56"/>
      <c r="CC16" s="72"/>
      <c r="CD16" s="62">
        <f>CA15</f>
        <v>398</v>
      </c>
      <c r="CE16" s="63"/>
      <c r="CF16" s="62">
        <f>CF15</f>
        <v>6</v>
      </c>
      <c r="CG16" s="63"/>
    </row>
    <row r="17" spans="1:85" ht="14.25" customHeight="1">
      <c r="A17" s="18">
        <v>7</v>
      </c>
      <c r="B17" s="35" t="s">
        <v>152</v>
      </c>
      <c r="C17" s="36">
        <v>59</v>
      </c>
      <c r="D17" s="36">
        <v>57</v>
      </c>
      <c r="E17" s="36">
        <v>61</v>
      </c>
      <c r="F17" s="36">
        <v>59</v>
      </c>
      <c r="G17" s="36">
        <v>64</v>
      </c>
      <c r="H17" s="36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>
        <f>COUNTIF(C17:AZ17,"&gt;0")</f>
        <v>5</v>
      </c>
      <c r="BB17" s="39">
        <f>IF($BA17&gt;=1,SMALL($C17:$AZ17,1)," ")</f>
        <v>57</v>
      </c>
      <c r="BC17" s="40">
        <f>IF($BA17&gt;=2,SMALL($C17:$AZ17,2)," ")</f>
        <v>59</v>
      </c>
      <c r="BD17" s="40">
        <f>IF($BA17&gt;=3,SMALL($C17:$AZ17,3)," ")</f>
        <v>59</v>
      </c>
      <c r="BE17" s="40">
        <f>IF($BA17&gt;=4,SMALL($C17:$AZ17,4)," ")</f>
        <v>61</v>
      </c>
      <c r="BF17" s="40">
        <f>IF($BA17&gt;=5,SMALL($C17:$AZ17,5)," ")</f>
        <v>64</v>
      </c>
      <c r="BG17" s="40" t="str">
        <f>IF($BA17&gt;=6,SMALL($C17:$AZ17,6)," ")</f>
        <v> </v>
      </c>
      <c r="BH17" s="40" t="str">
        <f>IF($BA17&gt;=7,SMALL($C17:$AZ17,7)," ")</f>
        <v> </v>
      </c>
      <c r="BI17" s="40" t="str">
        <f>IF($BA17&gt;=8,SMALL($C17:$AZ17,8)," ")</f>
        <v> </v>
      </c>
      <c r="BJ17" s="40" t="str">
        <f>IF($BA17&gt;=9,SMALL($C17:$AZ17,9)," ")</f>
        <v> </v>
      </c>
      <c r="BK17" s="40" t="str">
        <f>IF($BA17&gt;=10,SMALL($C17:$AZ17,10)," ")</f>
        <v> </v>
      </c>
      <c r="BL17" s="40" t="str">
        <f>IF($BA17&gt;=11,SMALL($C17:$AZ17,11)," ")</f>
        <v> </v>
      </c>
      <c r="BM17" s="40" t="str">
        <f>IF($BA17&gt;=12,SMALL($C17:$AZ17,12)," ")</f>
        <v> </v>
      </c>
      <c r="BN17" s="40" t="str">
        <f>IF($BA17&gt;=13,SMALL($C17:$AZ17,13)," ")</f>
        <v> </v>
      </c>
      <c r="BO17" s="40" t="str">
        <f>IF($BA17&gt;=14,SMALL($C17:$AZ17,14)," ")</f>
        <v> </v>
      </c>
      <c r="BP17" s="41" t="str">
        <f>IF($BA17&gt;=15,SMALL($C17:$AZ17,15)," ")</f>
        <v> </v>
      </c>
      <c r="BQ17" s="34"/>
      <c r="BR17" s="42" t="str">
        <f>IF($CG17&gt;=1,LARGE(C17:AZ17,1)," ")</f>
        <v> </v>
      </c>
      <c r="BS17" s="43" t="str">
        <f>IF($CG17&gt;=2,LARGE(D17:BA17,2)," ")</f>
        <v> </v>
      </c>
      <c r="BT17" s="43" t="str">
        <f>IF($CG17&gt;=3,LARGE(E17:BB17,3)," ")</f>
        <v> </v>
      </c>
      <c r="BU17" s="43" t="str">
        <f>IF($CG17&gt;=4,LARGE(F17:BC17,4)," ")</f>
        <v> </v>
      </c>
      <c r="BV17" s="44" t="str">
        <f>IF($CG17&gt;=5,LARGE(G17:BD17,5)," ")</f>
        <v> </v>
      </c>
      <c r="BW17" s="45"/>
      <c r="BX17" s="46">
        <f>SUM(BB17:BP17)</f>
        <v>300</v>
      </c>
      <c r="BY17" s="47">
        <f>SUM(BR17:BW17)</f>
        <v>0</v>
      </c>
      <c r="BZ17" s="46" t="s">
        <v>145</v>
      </c>
      <c r="CA17" s="46">
        <f>SUM(BX17:BY17)</f>
        <v>300</v>
      </c>
      <c r="CB17" s="46">
        <f>COUNTIF(BB17:BV17,"&gt;0")</f>
        <v>5</v>
      </c>
      <c r="CC17" s="24">
        <f>SUM(CA17/(CB17*2))</f>
        <v>30</v>
      </c>
      <c r="CD17" s="48">
        <f>CA17</f>
        <v>300</v>
      </c>
      <c r="CE17" s="40">
        <f>COUNTIF(BB17:BP17,"&gt;0")</f>
        <v>5</v>
      </c>
      <c r="CF17" s="40">
        <f>COUNTIF(C17:AZ17,"&gt;0")</f>
        <v>5</v>
      </c>
      <c r="CG17" s="40">
        <f>SUM(CF17-CE17)</f>
        <v>0</v>
      </c>
    </row>
    <row r="18" spans="1:85" s="64" customFormat="1" ht="14.25" customHeight="1">
      <c r="A18" s="18"/>
      <c r="B18" s="4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55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7"/>
      <c r="BQ18" s="54"/>
      <c r="BR18" s="68"/>
      <c r="BS18" s="63"/>
      <c r="BT18" s="63"/>
      <c r="BU18" s="63"/>
      <c r="BV18" s="69"/>
      <c r="BW18" s="56"/>
      <c r="BX18" s="56"/>
      <c r="BY18" s="70"/>
      <c r="BZ18" s="70"/>
      <c r="CA18" s="70"/>
      <c r="CB18" s="56"/>
      <c r="CC18" s="72"/>
      <c r="CD18" s="62">
        <f>CA17</f>
        <v>300</v>
      </c>
      <c r="CE18" s="63"/>
      <c r="CF18" s="62">
        <f>CF17</f>
        <v>5</v>
      </c>
      <c r="CG18" s="63"/>
    </row>
    <row r="19" spans="1:85" ht="14.25" customHeight="1">
      <c r="A19" s="18">
        <v>8</v>
      </c>
      <c r="B19" s="35" t="s">
        <v>153</v>
      </c>
      <c r="C19" s="36">
        <v>59</v>
      </c>
      <c r="D19" s="36">
        <v>74</v>
      </c>
      <c r="E19" s="36">
        <v>66</v>
      </c>
      <c r="F19" s="36">
        <v>64</v>
      </c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>
        <f>COUNTIF(C19:AZ19,"&gt;0")</f>
        <v>4</v>
      </c>
      <c r="BB19" s="39">
        <f>IF($BA19&gt;=1,SMALL($C19:$AZ19,1)," ")</f>
        <v>59</v>
      </c>
      <c r="BC19" s="40">
        <f>IF($BA19&gt;=2,SMALL($C19:$AZ19,2)," ")</f>
        <v>64</v>
      </c>
      <c r="BD19" s="40">
        <f>IF($BA19&gt;=3,SMALL($C19:$AZ19,3)," ")</f>
        <v>66</v>
      </c>
      <c r="BE19" s="40">
        <f>IF($BA19&gt;=4,SMALL($C19:$AZ19,4)," ")</f>
        <v>74</v>
      </c>
      <c r="BF19" s="40" t="str">
        <f>IF($BA19&gt;=5,SMALL($C19:$AZ19,5)," ")</f>
        <v> </v>
      </c>
      <c r="BG19" s="40" t="str">
        <f>IF($BA19&gt;=6,SMALL($C19:$AZ19,6)," ")</f>
        <v> </v>
      </c>
      <c r="BH19" s="40" t="str">
        <f>IF($BA19&gt;=7,SMALL($C19:$AZ19,7)," ")</f>
        <v> </v>
      </c>
      <c r="BI19" s="40" t="str">
        <f>IF($BA19&gt;=8,SMALL($C19:$AZ19,8)," ")</f>
        <v> </v>
      </c>
      <c r="BJ19" s="40" t="str">
        <f>IF($BA19&gt;=9,SMALL($C19:$AZ19,9)," ")</f>
        <v> </v>
      </c>
      <c r="BK19" s="40" t="str">
        <f>IF($BA19&gt;=10,SMALL($C19:$AZ19,10)," ")</f>
        <v> </v>
      </c>
      <c r="BL19" s="40" t="str">
        <f>IF($BA19&gt;=11,SMALL($C19:$AZ19,11)," ")</f>
        <v> </v>
      </c>
      <c r="BM19" s="40" t="str">
        <f>IF($BA19&gt;=12,SMALL($C19:$AZ19,12)," ")</f>
        <v> </v>
      </c>
      <c r="BN19" s="40" t="str">
        <f>IF($BA19&gt;=13,SMALL($C19:$AZ19,13)," ")</f>
        <v> </v>
      </c>
      <c r="BO19" s="40" t="str">
        <f>IF($BA19&gt;=14,SMALL($C19:$AZ19,14)," ")</f>
        <v> </v>
      </c>
      <c r="BP19" s="41" t="str">
        <f>IF($BA19&gt;=15,SMALL($C19:$AZ19,15)," ")</f>
        <v> </v>
      </c>
      <c r="BQ19" s="34"/>
      <c r="BR19" s="42" t="str">
        <f>IF($CG19&gt;=1,LARGE(C19:AZ19,1)," ")</f>
        <v> </v>
      </c>
      <c r="BS19" s="43" t="str">
        <f>IF($CG19&gt;=2,LARGE(D19:BA19,2)," ")</f>
        <v> </v>
      </c>
      <c r="BT19" s="43" t="str">
        <f>IF($CG19&gt;=3,LARGE(E19:BB19,3)," ")</f>
        <v> </v>
      </c>
      <c r="BU19" s="43" t="str">
        <f>IF($CG19&gt;=4,LARGE(F19:BC19,4)," ")</f>
        <v> </v>
      </c>
      <c r="BV19" s="44" t="str">
        <f>IF($CG19&gt;=5,LARGE(G19:BD19,5)," ")</f>
        <v> </v>
      </c>
      <c r="BW19" s="45"/>
      <c r="BX19" s="46">
        <f>SUM(BB19:BP19)</f>
        <v>263</v>
      </c>
      <c r="BY19" s="47">
        <f>SUM(BR19:BW19)</f>
        <v>0</v>
      </c>
      <c r="BZ19" s="46" t="s">
        <v>145</v>
      </c>
      <c r="CA19" s="46">
        <f>SUM(BX19:BY19)</f>
        <v>263</v>
      </c>
      <c r="CB19" s="46">
        <f>COUNTIF(BB19:BV19,"&gt;0")</f>
        <v>4</v>
      </c>
      <c r="CC19" s="24">
        <f>SUM(CA19/(CB19*2))</f>
        <v>32.875</v>
      </c>
      <c r="CD19" s="48">
        <f>CA19</f>
        <v>263</v>
      </c>
      <c r="CE19" s="40">
        <f>COUNTIF(BB19:BP19,"&gt;0")</f>
        <v>4</v>
      </c>
      <c r="CF19" s="40">
        <f>COUNTIF(C19:AZ19,"&gt;0")</f>
        <v>4</v>
      </c>
      <c r="CG19" s="40">
        <f>SUM(CF19-CE19)</f>
        <v>0</v>
      </c>
    </row>
    <row r="20" spans="1:85" s="64" customFormat="1" ht="14.25" customHeight="1">
      <c r="A20" s="18"/>
      <c r="B20" s="49"/>
      <c r="C20" s="65">
        <v>38830</v>
      </c>
      <c r="D20" s="66"/>
      <c r="E20" s="66"/>
      <c r="F20" s="65">
        <v>38880</v>
      </c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54"/>
      <c r="BB20" s="55"/>
      <c r="BC20" s="56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9"/>
      <c r="BQ20" s="54"/>
      <c r="BR20" s="68"/>
      <c r="BS20" s="63"/>
      <c r="BT20" s="63"/>
      <c r="BU20" s="63"/>
      <c r="BV20" s="69"/>
      <c r="BW20" s="56"/>
      <c r="BX20" s="56"/>
      <c r="BY20" s="70"/>
      <c r="BZ20" s="70"/>
      <c r="CA20" s="70"/>
      <c r="CB20" s="56"/>
      <c r="CC20" s="24"/>
      <c r="CD20" s="62">
        <f>CA19</f>
        <v>263</v>
      </c>
      <c r="CE20" s="56"/>
      <c r="CF20" s="62">
        <f>CF19</f>
        <v>4</v>
      </c>
      <c r="CG20" s="56"/>
    </row>
    <row r="21" spans="1:85" ht="14.25" customHeight="1">
      <c r="A21" s="18">
        <v>9</v>
      </c>
      <c r="B21" s="35" t="s">
        <v>154</v>
      </c>
      <c r="C21" s="36">
        <v>70</v>
      </c>
      <c r="D21" s="36">
        <v>72</v>
      </c>
      <c r="E21" s="36">
        <v>65</v>
      </c>
      <c r="F21" s="36">
        <v>61</v>
      </c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>
        <f>COUNTIF(C21:AZ21,"&gt;0")</f>
        <v>4</v>
      </c>
      <c r="BB21" s="39">
        <f>IF($BA21&gt;=0,SMALL($C21:$AZ21,1)," ")</f>
        <v>61</v>
      </c>
      <c r="BC21" s="40">
        <f>IF($BA21&gt;=2,SMALL($C21:$AZ21,2)," ")</f>
        <v>65</v>
      </c>
      <c r="BD21" s="40">
        <f>IF($BA21&gt;=3,SMALL($C21:$AZ21,3)," ")</f>
        <v>70</v>
      </c>
      <c r="BE21" s="40">
        <f>IF($BA21&gt;=4,SMALL($C21:$AZ21,4)," ")</f>
        <v>72</v>
      </c>
      <c r="BF21" s="40" t="str">
        <f>IF($BA21&gt;=5,SMALL($C21:$AZ21,5)," ")</f>
        <v> </v>
      </c>
      <c r="BG21" s="40" t="str">
        <f>IF($BA21&gt;=6,SMALL($C21:$AZ21,6)," ")</f>
        <v> </v>
      </c>
      <c r="BH21" s="40" t="str">
        <f>IF($BA21&gt;=7,SMALL($C21:$AZ21,7)," ")</f>
        <v> </v>
      </c>
      <c r="BI21" s="40" t="str">
        <f>IF($BA21&gt;=8,SMALL($C21:$AZ21,8)," ")</f>
        <v> </v>
      </c>
      <c r="BJ21" s="40" t="str">
        <f>IF($BA21&gt;=9,SMALL($C21:$AZ21,9)," ")</f>
        <v> </v>
      </c>
      <c r="BK21" s="40" t="str">
        <f>IF($BA21&gt;=10,SMALL($C21:$AZ21,10)," ")</f>
        <v> </v>
      </c>
      <c r="BL21" s="40" t="str">
        <f>IF($BA21&gt;=11,SMALL($C21:$AZ21,11)," ")</f>
        <v> </v>
      </c>
      <c r="BM21" s="40" t="str">
        <f>IF($BA21&gt;=12,SMALL($C21:$AZ21,12)," ")</f>
        <v> </v>
      </c>
      <c r="BN21" s="40" t="str">
        <f>IF($BA21&gt;=13,SMALL($C21:$AZ21,13)," ")</f>
        <v> </v>
      </c>
      <c r="BO21" s="40" t="str">
        <f>IF($BA21&gt;=14,SMALL($C21:$AZ21,14)," ")</f>
        <v> </v>
      </c>
      <c r="BP21" s="41" t="str">
        <f>IF($BA21&gt;=15,SMALL($C21:$AZ21,15)," ")</f>
        <v> </v>
      </c>
      <c r="BQ21" s="34"/>
      <c r="BR21" s="42" t="str">
        <f>IF($CG21&gt;=1,LARGE(C21:AZ21,1)," ")</f>
        <v> </v>
      </c>
      <c r="BS21" s="43" t="str">
        <f>IF($CG21&gt;=2,LARGE(D21:BA21,2)," ")</f>
        <v> </v>
      </c>
      <c r="BT21" s="43" t="str">
        <f>IF($CG21&gt;=3,LARGE(E21:BB21,3)," ")</f>
        <v> </v>
      </c>
      <c r="BU21" s="43" t="str">
        <f>IF($CG21&gt;=4,LARGE(F21:BC21,4)," ")</f>
        <v> </v>
      </c>
      <c r="BV21" s="44" t="str">
        <f>IF($CG21&gt;=5,LARGE(G21:BD21,5)," ")</f>
        <v> </v>
      </c>
      <c r="BW21" s="45"/>
      <c r="BX21" s="46">
        <f>SUM(BB21:BP21)</f>
        <v>268</v>
      </c>
      <c r="BY21" s="47">
        <f>SUM(BR21:BW21)</f>
        <v>0</v>
      </c>
      <c r="BZ21" s="46" t="s">
        <v>145</v>
      </c>
      <c r="CA21" s="46">
        <f>SUM(BX21:BY21)</f>
        <v>268</v>
      </c>
      <c r="CB21" s="46">
        <f>COUNTIF(BB21:BV21,"&gt;0")</f>
        <v>4</v>
      </c>
      <c r="CC21" s="24">
        <f>SUM(CA21/(CB21*2))</f>
        <v>33.5</v>
      </c>
      <c r="CD21" s="48">
        <f>CA21</f>
        <v>268</v>
      </c>
      <c r="CE21" s="40">
        <f>COUNTIF(BB21:BP21,"&gt;0")</f>
        <v>4</v>
      </c>
      <c r="CF21" s="40">
        <f>COUNTIF(C21:AZ21,"&gt;0")</f>
        <v>4</v>
      </c>
      <c r="CG21" s="40">
        <f>SUM(CF21-CE21)</f>
        <v>0</v>
      </c>
    </row>
    <row r="22" spans="1:85" s="64" customFormat="1" ht="14.25" customHeight="1">
      <c r="A22" s="18"/>
      <c r="B22" s="49"/>
      <c r="C22" s="50">
        <v>38829</v>
      </c>
      <c r="D22" s="50">
        <v>38829</v>
      </c>
      <c r="E22" s="50">
        <v>38830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4"/>
      <c r="BB22" s="55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7"/>
      <c r="BQ22" s="54"/>
      <c r="BR22" s="68"/>
      <c r="BS22" s="63"/>
      <c r="BT22" s="63"/>
      <c r="BU22" s="63"/>
      <c r="BV22" s="69"/>
      <c r="BW22" s="56"/>
      <c r="BX22" s="56"/>
      <c r="BY22" s="70"/>
      <c r="BZ22" s="70"/>
      <c r="CA22" s="70"/>
      <c r="CB22" s="56"/>
      <c r="CC22" s="24"/>
      <c r="CD22" s="62">
        <f>CA21</f>
        <v>268</v>
      </c>
      <c r="CE22" s="63"/>
      <c r="CF22" s="62">
        <f>CF21</f>
        <v>4</v>
      </c>
      <c r="CG22" s="63"/>
    </row>
    <row r="23" spans="1:85" ht="14.25" customHeight="1">
      <c r="A23" s="18">
        <v>10</v>
      </c>
      <c r="B23" s="35" t="s">
        <v>155</v>
      </c>
      <c r="C23" s="36">
        <v>61</v>
      </c>
      <c r="D23" s="36">
        <v>56</v>
      </c>
      <c r="E23" s="36">
        <v>58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>
        <f>COUNTIF(C23:AZ23,"&gt;0")</f>
        <v>3</v>
      </c>
      <c r="BB23" s="39">
        <f>IF($BA23&gt;=1,SMALL($C23:$AZ23,1)," ")</f>
        <v>56</v>
      </c>
      <c r="BC23" s="40">
        <f>IF($BA23&gt;=2,SMALL($C23:$AZ23,2)," ")</f>
        <v>58</v>
      </c>
      <c r="BD23" s="40">
        <f>IF($BA23&gt;=3,SMALL($C23:$AZ23,3)," ")</f>
        <v>61</v>
      </c>
      <c r="BE23" s="40" t="str">
        <f>IF($BA23&gt;=4,SMALL($C23:$AZ23,4)," ")</f>
        <v> </v>
      </c>
      <c r="BF23" s="40" t="str">
        <f>IF($BA23&gt;=5,SMALL($C23:$AZ23,5)," ")</f>
        <v> </v>
      </c>
      <c r="BG23" s="40" t="str">
        <f>IF($BA23&gt;=6,SMALL($C23:$AZ23,6)," ")</f>
        <v> </v>
      </c>
      <c r="BH23" s="40" t="str">
        <f>IF($BA23&gt;=7,SMALL($C23:$AZ23,7)," ")</f>
        <v> </v>
      </c>
      <c r="BI23" s="40" t="str">
        <f>IF($BA23&gt;=8,SMALL($C23:$AZ23,8)," ")</f>
        <v> </v>
      </c>
      <c r="BJ23" s="40" t="str">
        <f>IF($BA23&gt;=9,SMALL($C23:$AZ23,9)," ")</f>
        <v> </v>
      </c>
      <c r="BK23" s="40" t="str">
        <f>IF($BA23&gt;=10,SMALL($C23:$AZ23,10)," ")</f>
        <v> </v>
      </c>
      <c r="BL23" s="40" t="str">
        <f>IF($BA23&gt;=11,SMALL($C23:$AZ23,11)," ")</f>
        <v> </v>
      </c>
      <c r="BM23" s="40" t="str">
        <f>IF($BA23&gt;=12,SMALL($C23:$AZ23,12)," ")</f>
        <v> </v>
      </c>
      <c r="BN23" s="40" t="str">
        <f>IF($BA23&gt;=13,SMALL($C23:$AZ23,13)," ")</f>
        <v> </v>
      </c>
      <c r="BO23" s="40" t="str">
        <f>IF($BA23&gt;=14,SMALL($C23:$AZ23,14)," ")</f>
        <v> </v>
      </c>
      <c r="BP23" s="41" t="str">
        <f>IF($BA23&gt;=15,SMALL($C23:$AZ23,15)," ")</f>
        <v> </v>
      </c>
      <c r="BQ23" s="34"/>
      <c r="BR23" s="42" t="str">
        <f>IF($CG23&gt;=1,LARGE(C23:AZ23,1)," ")</f>
        <v> </v>
      </c>
      <c r="BS23" s="43" t="str">
        <f>IF($CG23&gt;=2,LARGE(D23:BA23,2)," ")</f>
        <v> </v>
      </c>
      <c r="BT23" s="43" t="str">
        <f>IF($CG23&gt;=3,LARGE(E23:BB23,3)," ")</f>
        <v> </v>
      </c>
      <c r="BU23" s="43" t="str">
        <f>IF($CG23&gt;=4,LARGE(F23:BC23,4)," ")</f>
        <v> </v>
      </c>
      <c r="BV23" s="44" t="str">
        <f>IF($CG23&gt;=5,LARGE(G23:BD23,5)," ")</f>
        <v> </v>
      </c>
      <c r="BW23" s="45"/>
      <c r="BX23" s="46">
        <f>SUM(BB23:BP23)</f>
        <v>175</v>
      </c>
      <c r="BY23" s="47">
        <f>SUM(BR23:BW23)</f>
        <v>0</v>
      </c>
      <c r="BZ23" s="46" t="s">
        <v>145</v>
      </c>
      <c r="CA23" s="46">
        <f>SUM(BX23:BY23)</f>
        <v>175</v>
      </c>
      <c r="CB23" s="46">
        <f>COUNTIF(BB23:BV23,"&gt;0")</f>
        <v>3</v>
      </c>
      <c r="CC23" s="24">
        <f>SUM(CA23/(CB23*2))</f>
        <v>29.166666666666668</v>
      </c>
      <c r="CD23" s="48">
        <f>CA23</f>
        <v>175</v>
      </c>
      <c r="CE23" s="40">
        <f>COUNTIF(BB23:BP23,"&gt;0")</f>
        <v>3</v>
      </c>
      <c r="CF23" s="40">
        <f>COUNTIF(C23:AZ23,"&gt;0")</f>
        <v>3</v>
      </c>
      <c r="CG23" s="40">
        <f>SUM(CF23-CE23)</f>
        <v>0</v>
      </c>
    </row>
    <row r="24" spans="1:85" s="64" customFormat="1" ht="14.25" customHeight="1">
      <c r="A24" s="18"/>
      <c r="B24" s="49"/>
      <c r="C24" s="50">
        <v>38834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4"/>
      <c r="BB24" s="55"/>
      <c r="BC24" s="56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9"/>
      <c r="BQ24" s="54"/>
      <c r="BR24" s="58"/>
      <c r="BS24" s="59"/>
      <c r="BT24" s="59"/>
      <c r="BU24" s="59"/>
      <c r="BV24" s="60"/>
      <c r="BW24" s="54"/>
      <c r="BX24" s="54"/>
      <c r="BY24" s="61"/>
      <c r="BZ24" s="61"/>
      <c r="CA24" s="61"/>
      <c r="CB24" s="54"/>
      <c r="CC24" s="72"/>
      <c r="CD24" s="62">
        <f>CA23</f>
        <v>175</v>
      </c>
      <c r="CE24" s="63"/>
      <c r="CF24" s="62">
        <f>CF23</f>
        <v>3</v>
      </c>
      <c r="CG24" s="63"/>
    </row>
    <row r="25" spans="1:85" ht="14.25" customHeight="1">
      <c r="A25" s="18">
        <v>11</v>
      </c>
      <c r="B25" s="35" t="s">
        <v>156</v>
      </c>
      <c r="C25" s="36">
        <v>80</v>
      </c>
      <c r="D25" s="36">
        <v>62</v>
      </c>
      <c r="E25" s="36">
        <v>66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>
        <f>COUNTIF(C25:AZ25,"&gt;0")</f>
        <v>3</v>
      </c>
      <c r="BB25" s="39">
        <f>IF($BA25&gt;=1,SMALL($C25:$AZ25,1)," ")</f>
        <v>62</v>
      </c>
      <c r="BC25" s="40">
        <f>IF($BA25&gt;=2,SMALL($C25:$AZ25,2)," ")</f>
        <v>66</v>
      </c>
      <c r="BD25" s="40">
        <f>IF($BA25&gt;=3,SMALL($C25:$AZ25,3)," ")</f>
        <v>80</v>
      </c>
      <c r="BE25" s="40" t="str">
        <f>IF($BA25&gt;=4,SMALL($C25:$AZ25,4)," ")</f>
        <v> </v>
      </c>
      <c r="BF25" s="40" t="str">
        <f>IF($BA25&gt;=5,SMALL($C25:$AZ25,5)," ")</f>
        <v> </v>
      </c>
      <c r="BG25" s="40" t="str">
        <f>IF($BA25&gt;=6,SMALL($C25:$AZ25,6)," ")</f>
        <v> </v>
      </c>
      <c r="BH25" s="40" t="str">
        <f>IF($BA25&gt;=7,SMALL($C25:$AZ25,7)," ")</f>
        <v> </v>
      </c>
      <c r="BI25" s="40" t="str">
        <f>IF($BA25&gt;=8,SMALL($C25:$AZ25,8)," ")</f>
        <v> </v>
      </c>
      <c r="BJ25" s="40" t="str">
        <f>IF($BA25&gt;=9,SMALL($C25:$AZ25,9)," ")</f>
        <v> </v>
      </c>
      <c r="BK25" s="40" t="str">
        <f>IF($BA25&gt;=10,SMALL($C25:$AZ25,10)," ")</f>
        <v> </v>
      </c>
      <c r="BL25" s="40" t="str">
        <f>IF($BA25&gt;=11,SMALL($C25:$AZ25,11)," ")</f>
        <v> </v>
      </c>
      <c r="BM25" s="40" t="str">
        <f>IF($BA25&gt;=12,SMALL($C25:$AZ25,12)," ")</f>
        <v> </v>
      </c>
      <c r="BN25" s="40" t="str">
        <f>IF($BA25&gt;=13,SMALL($C25:$AZ25,13)," ")</f>
        <v> </v>
      </c>
      <c r="BO25" s="40" t="str">
        <f>IF($BA25&gt;=14,SMALL($C25:$AZ25,14)," ")</f>
        <v> </v>
      </c>
      <c r="BP25" s="41" t="str">
        <f>IF($BA25&gt;=15,SMALL($C25:$AZ25,15)," ")</f>
        <v> </v>
      </c>
      <c r="BQ25" s="34"/>
      <c r="BR25" s="42" t="str">
        <f>IF($CG25&gt;=1,LARGE(C25:AZ25,1)," ")</f>
        <v> </v>
      </c>
      <c r="BS25" s="43" t="str">
        <f>IF($CG25&gt;=2,LARGE(D25:BA25,2)," ")</f>
        <v> </v>
      </c>
      <c r="BT25" s="43" t="str">
        <f>IF($CG25&gt;=3,LARGE(E25:BB25,3)," ")</f>
        <v> </v>
      </c>
      <c r="BU25" s="43" t="str">
        <f>IF($CG25&gt;=4,LARGE(F25:BC25,4)," ")</f>
        <v> </v>
      </c>
      <c r="BV25" s="44" t="str">
        <f>IF($CG25&gt;=5,LARGE(G25:BD25,5)," ")</f>
        <v> </v>
      </c>
      <c r="BW25" s="45"/>
      <c r="BX25" s="46">
        <f>SUM(BB25:BP25)</f>
        <v>208</v>
      </c>
      <c r="BY25" s="47">
        <f>SUM(BR25:BW25)</f>
        <v>0</v>
      </c>
      <c r="BZ25" s="46" t="s">
        <v>145</v>
      </c>
      <c r="CA25" s="46">
        <f>SUM(BX25:BY25)</f>
        <v>208</v>
      </c>
      <c r="CB25" s="46">
        <f>COUNTIF(BB25:BV25,"&gt;0")</f>
        <v>3</v>
      </c>
      <c r="CC25" s="24">
        <f>SUM(CA25/(CB25*2))</f>
        <v>34.666666666666664</v>
      </c>
      <c r="CD25" s="48">
        <f>CA25</f>
        <v>208</v>
      </c>
      <c r="CE25" s="40">
        <f>COUNTIF(BB25:BP25,"&gt;0")</f>
        <v>3</v>
      </c>
      <c r="CF25" s="40">
        <f>COUNTIF(C25:AZ25,"&gt;0")</f>
        <v>3</v>
      </c>
      <c r="CG25" s="40">
        <f>SUM(CF25-CE25)</f>
        <v>0</v>
      </c>
    </row>
    <row r="26" spans="1:85" s="64" customFormat="1" ht="14.25" customHeight="1">
      <c r="A26" s="18"/>
      <c r="B26" s="49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54"/>
      <c r="BB26" s="55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7"/>
      <c r="BQ26" s="54"/>
      <c r="BR26" s="68"/>
      <c r="BS26" s="63"/>
      <c r="BT26" s="63"/>
      <c r="BU26" s="63"/>
      <c r="BV26" s="69"/>
      <c r="BW26" s="56"/>
      <c r="BX26" s="56"/>
      <c r="BY26" s="70"/>
      <c r="BZ26" s="70"/>
      <c r="CA26" s="70"/>
      <c r="CB26" s="56"/>
      <c r="CC26" s="72"/>
      <c r="CD26" s="62">
        <f>CA25</f>
        <v>208</v>
      </c>
      <c r="CE26" s="56"/>
      <c r="CF26" s="62">
        <f>CF25</f>
        <v>3</v>
      </c>
      <c r="CG26" s="56"/>
    </row>
    <row r="27" spans="1:85" ht="14.25" customHeight="1">
      <c r="A27" s="18">
        <v>12</v>
      </c>
      <c r="B27" s="35" t="s">
        <v>157</v>
      </c>
      <c r="C27" s="36">
        <v>75</v>
      </c>
      <c r="D27" s="36">
        <v>75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>
        <f>COUNTIF(C27:AZ27,"&gt;0")</f>
        <v>2</v>
      </c>
      <c r="BB27" s="39">
        <f>IF($BA27&gt;=1,SMALL($C27:$AZ27,1)," ")</f>
        <v>75</v>
      </c>
      <c r="BC27" s="40">
        <f>IF($BA27&gt;=2,SMALL($C27:$AZ27,2)," ")</f>
        <v>75</v>
      </c>
      <c r="BD27" s="40" t="str">
        <f>IF($BA27&gt;=3,SMALL($C27:$AZ27,3)," ")</f>
        <v> </v>
      </c>
      <c r="BE27" s="40" t="str">
        <f>IF($BA27&gt;=4,SMALL($C27:$AZ27,4)," ")</f>
        <v> </v>
      </c>
      <c r="BF27" s="40" t="str">
        <f>IF($BA27&gt;=5,SMALL($C27:$AZ27,5)," ")</f>
        <v> </v>
      </c>
      <c r="BG27" s="40" t="str">
        <f>IF($BA27&gt;=6,SMALL($C27:$AZ27,6)," ")</f>
        <v> </v>
      </c>
      <c r="BH27" s="40" t="str">
        <f>IF($BA27&gt;=7,SMALL($C27:$AZ27,7)," ")</f>
        <v> </v>
      </c>
      <c r="BI27" s="40" t="str">
        <f>IF($BA27&gt;=8,SMALL($C27:$AZ27,8)," ")</f>
        <v> </v>
      </c>
      <c r="BJ27" s="40" t="str">
        <f>IF($BA27&gt;=9,SMALL($C27:$AZ27,9)," ")</f>
        <v> </v>
      </c>
      <c r="BK27" s="40" t="str">
        <f>IF($BA27&gt;=10,SMALL($C27:$AZ27,10)," ")</f>
        <v> </v>
      </c>
      <c r="BL27" s="40" t="str">
        <f>IF($BA27&gt;=11,SMALL($C27:$AZ27,11)," ")</f>
        <v> </v>
      </c>
      <c r="BM27" s="40" t="str">
        <f>IF($BA27&gt;=12,SMALL($C27:$AZ27,12)," ")</f>
        <v> </v>
      </c>
      <c r="BN27" s="40" t="str">
        <f>IF($BA27&gt;=13,SMALL($C27:$AZ27,13)," ")</f>
        <v> </v>
      </c>
      <c r="BO27" s="40" t="str">
        <f>IF($BA27&gt;=14,SMALL($C27:$AZ27,14)," ")</f>
        <v> </v>
      </c>
      <c r="BP27" s="41" t="str">
        <f>IF($BA27&gt;=15,SMALL($C27:$AZ27,15)," ")</f>
        <v> </v>
      </c>
      <c r="BQ27" s="34"/>
      <c r="BR27" s="42" t="str">
        <f>IF($CG27&gt;=1,LARGE(C27:AZ27,1)," ")</f>
        <v> </v>
      </c>
      <c r="BS27" s="43" t="str">
        <f>IF($CG27&gt;=2,LARGE(D27:BA27,2)," ")</f>
        <v> </v>
      </c>
      <c r="BT27" s="43" t="str">
        <f>IF($CG27&gt;=3,LARGE(E27:BB27,3)," ")</f>
        <v> </v>
      </c>
      <c r="BU27" s="43" t="str">
        <f>IF($CG27&gt;=4,LARGE(F27:BC27,4)," ")</f>
        <v> </v>
      </c>
      <c r="BV27" s="44" t="str">
        <f>IF($CG27&gt;=5,LARGE(G27:BD27,5)," ")</f>
        <v> </v>
      </c>
      <c r="BW27" s="45"/>
      <c r="BX27" s="46">
        <f>SUM(BB27:BP27)</f>
        <v>150</v>
      </c>
      <c r="BY27" s="47">
        <f>SUM(BR27:BW27)</f>
        <v>0</v>
      </c>
      <c r="BZ27" s="46" t="s">
        <v>145</v>
      </c>
      <c r="CA27" s="46">
        <f>SUM(BX27:BY27)</f>
        <v>150</v>
      </c>
      <c r="CB27" s="46">
        <f>COUNTIF(BB27:BV27,"&gt;0")</f>
        <v>2</v>
      </c>
      <c r="CC27" s="24">
        <f>SUM(CA27/(CB27*2))</f>
        <v>37.5</v>
      </c>
      <c r="CD27" s="48">
        <f>CA27</f>
        <v>150</v>
      </c>
      <c r="CE27" s="40">
        <f>COUNTIF(BB27:BP27,"&gt;0")</f>
        <v>2</v>
      </c>
      <c r="CF27" s="40">
        <f>COUNTIF(C27:AZ27,"&gt;0")</f>
        <v>2</v>
      </c>
      <c r="CG27" s="40">
        <f>SUM(CF27-CE27)</f>
        <v>0</v>
      </c>
    </row>
    <row r="28" spans="1:85" s="64" customFormat="1" ht="14.25" customHeight="1">
      <c r="A28" s="18"/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4"/>
      <c r="BB28" s="68"/>
      <c r="BC28" s="56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9"/>
      <c r="BQ28" s="54"/>
      <c r="BR28" s="68"/>
      <c r="BS28" s="63"/>
      <c r="BT28" s="63"/>
      <c r="BU28" s="63"/>
      <c r="BV28" s="69"/>
      <c r="BW28" s="56"/>
      <c r="BX28" s="56"/>
      <c r="BY28" s="70"/>
      <c r="BZ28" s="70"/>
      <c r="CA28" s="70"/>
      <c r="CB28" s="56"/>
      <c r="CC28" s="72"/>
      <c r="CD28" s="62">
        <f>CA27</f>
        <v>150</v>
      </c>
      <c r="CE28" s="63"/>
      <c r="CF28" s="62">
        <f>CF27</f>
        <v>2</v>
      </c>
      <c r="CG28" s="63"/>
    </row>
    <row r="29" spans="1:85" ht="14.25" customHeight="1">
      <c r="A29" s="18">
        <v>13</v>
      </c>
      <c r="B29" s="35" t="s">
        <v>158</v>
      </c>
      <c r="C29" s="36">
        <v>57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>
        <f>COUNTIF(C29:AZ29,"&gt;0")</f>
        <v>1</v>
      </c>
      <c r="BB29" s="39">
        <f>IF($BA29&gt;=1,SMALL($C29:$AZ29,1)," ")</f>
        <v>57</v>
      </c>
      <c r="BC29" s="40" t="str">
        <f>IF($BA29&gt;=2,SMALL($C29:$AZ29,2)," ")</f>
        <v> </v>
      </c>
      <c r="BD29" s="40" t="str">
        <f>IF($BA29&gt;=3,SMALL($C29:$AZ29,3)," ")</f>
        <v> </v>
      </c>
      <c r="BE29" s="40" t="str">
        <f>IF($BA29&gt;=4,SMALL($C29:$AZ29,4)," ")</f>
        <v> </v>
      </c>
      <c r="BF29" s="40" t="str">
        <f>IF($BA29&gt;=5,SMALL($C29:$AZ29,5)," ")</f>
        <v> </v>
      </c>
      <c r="BG29" s="40" t="str">
        <f>IF($BA29&gt;=6,SMALL($C29:$AZ29,6)," ")</f>
        <v> </v>
      </c>
      <c r="BH29" s="40" t="str">
        <f>IF($BA29&gt;=7,SMALL($C29:$AZ29,7)," ")</f>
        <v> </v>
      </c>
      <c r="BI29" s="40" t="str">
        <f>IF($BA29&gt;=8,SMALL($C29:$AZ29,8)," ")</f>
        <v> </v>
      </c>
      <c r="BJ29" s="40" t="str">
        <f>IF($BA29&gt;=9,SMALL($C29:$AZ29,9)," ")</f>
        <v> </v>
      </c>
      <c r="BK29" s="40" t="str">
        <f>IF($BA29&gt;=10,SMALL($C29:$AZ29,10)," ")</f>
        <v> </v>
      </c>
      <c r="BL29" s="40" t="str">
        <f>IF($BA29&gt;=11,SMALL($C29:$AZ29,11)," ")</f>
        <v> </v>
      </c>
      <c r="BM29" s="40" t="str">
        <f>IF($BA29&gt;=12,SMALL($C29:$AZ29,12)," ")</f>
        <v> </v>
      </c>
      <c r="BN29" s="40" t="str">
        <f>IF($BA29&gt;=13,SMALL($C29:$AZ29,13)," ")</f>
        <v> </v>
      </c>
      <c r="BO29" s="40" t="str">
        <f>IF($BA29&gt;=14,SMALL($C29:$AZ29,14)," ")</f>
        <v> </v>
      </c>
      <c r="BP29" s="41" t="str">
        <f>IF($BA29&gt;=15,SMALL($C29:$AZ29,15)," ")</f>
        <v> </v>
      </c>
      <c r="BQ29" s="34"/>
      <c r="BR29" s="42" t="str">
        <f>IF($CG29&gt;=1,LARGE(C29:AZ29,1)," ")</f>
        <v> </v>
      </c>
      <c r="BS29" s="43" t="str">
        <f>IF($CG29&gt;=2,LARGE(D29:BA29,2)," ")</f>
        <v> </v>
      </c>
      <c r="BT29" s="43" t="str">
        <f>IF($CG29&gt;=3,LARGE(E29:BB29,3)," ")</f>
        <v> </v>
      </c>
      <c r="BU29" s="43" t="str">
        <f>IF($CG29&gt;=4,LARGE(F29:BC29,4)," ")</f>
        <v> </v>
      </c>
      <c r="BV29" s="44" t="str">
        <f>IF($CG29&gt;=5,LARGE(G29:BD29,5)," ")</f>
        <v> </v>
      </c>
      <c r="BW29" s="45"/>
      <c r="BX29" s="46">
        <f>SUM(BB29:BP29)</f>
        <v>57</v>
      </c>
      <c r="BY29" s="47">
        <f>SUM(BR29:BW29)</f>
        <v>0</v>
      </c>
      <c r="BZ29" s="46" t="s">
        <v>145</v>
      </c>
      <c r="CA29" s="46">
        <f>SUM(BX29:BY29)</f>
        <v>57</v>
      </c>
      <c r="CB29" s="46">
        <f>COUNTIF(BB29:BV29,"&gt;0")</f>
        <v>1</v>
      </c>
      <c r="CC29" s="24">
        <f>SUM(CA29/(CB29*2))</f>
        <v>28.5</v>
      </c>
      <c r="CD29" s="48">
        <f>CA29</f>
        <v>57</v>
      </c>
      <c r="CE29" s="40">
        <f>COUNTIF(BB29:BP29,"&gt;0")</f>
        <v>1</v>
      </c>
      <c r="CF29" s="40">
        <f>COUNTIF(C29:AZ29,"&gt;0")</f>
        <v>1</v>
      </c>
      <c r="CG29" s="40">
        <f>SUM(CF29-CE29)</f>
        <v>0</v>
      </c>
    </row>
    <row r="30" spans="1:85" s="64" customFormat="1" ht="14.25" customHeight="1">
      <c r="A30" s="18"/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4"/>
      <c r="BB30" s="55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54"/>
      <c r="BR30" s="68"/>
      <c r="BS30" s="63"/>
      <c r="BT30" s="63"/>
      <c r="BU30" s="63"/>
      <c r="BV30" s="69"/>
      <c r="BW30" s="56"/>
      <c r="BX30" s="56"/>
      <c r="BY30" s="70"/>
      <c r="BZ30" s="70"/>
      <c r="CA30" s="70"/>
      <c r="CB30" s="56"/>
      <c r="CC30" s="72"/>
      <c r="CD30" s="62">
        <f>CA29</f>
        <v>57</v>
      </c>
      <c r="CE30" s="63"/>
      <c r="CF30" s="62">
        <f>CF29</f>
        <v>1</v>
      </c>
      <c r="CG30" s="63"/>
    </row>
    <row r="31" spans="1:85" ht="14.25" customHeight="1">
      <c r="A31" s="18">
        <v>14</v>
      </c>
      <c r="B31" s="35" t="s">
        <v>159</v>
      </c>
      <c r="C31" s="36">
        <v>58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>
        <f>COUNTIF(C31:AZ31,"&gt;0")</f>
        <v>1</v>
      </c>
      <c r="BB31" s="39">
        <f>IF($BA31&gt;=1,SMALL($C31:$AZ31,1)," ")</f>
        <v>58</v>
      </c>
      <c r="BC31" s="40" t="str">
        <f>IF($BA31&gt;=2,SMALL($C31:$AZ31,2)," ")</f>
        <v> </v>
      </c>
      <c r="BD31" s="40" t="str">
        <f>IF($BA31&gt;=3,SMALL($C31:$AZ31,3)," ")</f>
        <v> </v>
      </c>
      <c r="BE31" s="40" t="str">
        <f>IF($BA31&gt;=4,SMALL($C31:$AZ31,4)," ")</f>
        <v> </v>
      </c>
      <c r="BF31" s="40" t="str">
        <f>IF($BA31&gt;=5,SMALL($C31:$AZ31,5)," ")</f>
        <v> </v>
      </c>
      <c r="BG31" s="40" t="str">
        <f>IF($BA31&gt;=6,SMALL($C31:$AZ31,6)," ")</f>
        <v> </v>
      </c>
      <c r="BH31" s="40" t="str">
        <f>IF($BA31&gt;=7,SMALL($C31:$AZ31,7)," ")</f>
        <v> </v>
      </c>
      <c r="BI31" s="40" t="str">
        <f>IF($BA31&gt;=8,SMALL($C31:$AZ31,8)," ")</f>
        <v> </v>
      </c>
      <c r="BJ31" s="40" t="str">
        <f>IF($BA31&gt;=9,SMALL($C31:$AZ31,9)," ")</f>
        <v> </v>
      </c>
      <c r="BK31" s="40" t="str">
        <f>IF($BA31&gt;=10,SMALL($C31:$AZ31,10)," ")</f>
        <v> </v>
      </c>
      <c r="BL31" s="40" t="str">
        <f>IF($BA31&gt;=11,SMALL($C31:$AZ31,11)," ")</f>
        <v> </v>
      </c>
      <c r="BM31" s="40" t="str">
        <f>IF($BA31&gt;=12,SMALL($C31:$AZ31,12)," ")</f>
        <v> </v>
      </c>
      <c r="BN31" s="40" t="str">
        <f>IF($BA31&gt;=13,SMALL($C31:$AZ31,13)," ")</f>
        <v> </v>
      </c>
      <c r="BO31" s="40" t="str">
        <f>IF($BA31&gt;=14,SMALL($C31:$AZ31,14)," ")</f>
        <v> </v>
      </c>
      <c r="BP31" s="41" t="str">
        <f>IF($BA31&gt;=15,SMALL($C31:$AZ31,15)," ")</f>
        <v> </v>
      </c>
      <c r="BQ31" s="34"/>
      <c r="BR31" s="42" t="str">
        <f>IF($CG31&gt;=1,LARGE(C31:AZ31,1)," ")</f>
        <v> </v>
      </c>
      <c r="BS31" s="43" t="str">
        <f>IF($CG31&gt;=2,LARGE(D31:BA31,2)," ")</f>
        <v> </v>
      </c>
      <c r="BT31" s="43" t="str">
        <f>IF($CG31&gt;=3,LARGE(E31:BB31,3)," ")</f>
        <v> </v>
      </c>
      <c r="BU31" s="43" t="str">
        <f>IF($CG31&gt;=4,LARGE(F31:BC31,4)," ")</f>
        <v> </v>
      </c>
      <c r="BV31" s="44" t="str">
        <f>IF($CG31&gt;=5,LARGE(G31:BD31,5)," ")</f>
        <v> </v>
      </c>
      <c r="BW31" s="45"/>
      <c r="BX31" s="46">
        <f>SUM(BB31:BP31)</f>
        <v>58</v>
      </c>
      <c r="BY31" s="47">
        <f>SUM(BR31:BW31)</f>
        <v>0</v>
      </c>
      <c r="BZ31" s="46" t="s">
        <v>145</v>
      </c>
      <c r="CA31" s="46">
        <f>SUM(BX31:BY31)</f>
        <v>58</v>
      </c>
      <c r="CB31" s="46">
        <f>COUNTIF(BB31:BV31,"&gt;0")</f>
        <v>1</v>
      </c>
      <c r="CC31" s="24">
        <f>SUM(CA31/(CB31*2))</f>
        <v>29</v>
      </c>
      <c r="CD31" s="48">
        <f>CA31</f>
        <v>58</v>
      </c>
      <c r="CE31" s="40">
        <f>COUNTIF(BB31:BP31,"&gt;0")</f>
        <v>1</v>
      </c>
      <c r="CF31" s="40">
        <f>COUNTIF(C31:AZ31,"&gt;0")</f>
        <v>1</v>
      </c>
      <c r="CG31" s="40">
        <f>SUM(CF31-CE31)</f>
        <v>0</v>
      </c>
    </row>
    <row r="32" spans="1:85" s="64" customFormat="1" ht="14.25" customHeight="1">
      <c r="A32" s="18"/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4"/>
      <c r="BB32" s="55"/>
      <c r="BC32" s="56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9"/>
      <c r="BQ32" s="54"/>
      <c r="BR32" s="58"/>
      <c r="BS32" s="59"/>
      <c r="BT32" s="59"/>
      <c r="BU32" s="59"/>
      <c r="BV32" s="60"/>
      <c r="BW32" s="54"/>
      <c r="BX32" s="54"/>
      <c r="BY32" s="61"/>
      <c r="BZ32" s="61"/>
      <c r="CA32" s="61"/>
      <c r="CB32" s="54"/>
      <c r="CC32" s="72"/>
      <c r="CD32" s="62">
        <f>CA31</f>
        <v>58</v>
      </c>
      <c r="CE32" s="63"/>
      <c r="CF32" s="62">
        <f>CF31</f>
        <v>1</v>
      </c>
      <c r="CG32" s="63"/>
    </row>
    <row r="33" spans="1:85" ht="14.25" customHeight="1">
      <c r="A33" s="18">
        <v>15</v>
      </c>
      <c r="B33" s="35" t="s">
        <v>160</v>
      </c>
      <c r="C33" s="36">
        <v>59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>
        <f>COUNTIF(C33:AZ33,"&gt;0")</f>
        <v>1</v>
      </c>
      <c r="BB33" s="39">
        <f>IF($BA33&gt;=1,SMALL($C33:$AZ33,1)," ")</f>
        <v>59</v>
      </c>
      <c r="BC33" s="40" t="str">
        <f>IF($BA33&gt;=2,SMALL($C33:$AZ33,2)," ")</f>
        <v> </v>
      </c>
      <c r="BD33" s="40" t="str">
        <f>IF($BA33&gt;=3,SMALL($C33:$AZ33,3)," ")</f>
        <v> </v>
      </c>
      <c r="BE33" s="40" t="str">
        <f>IF($BA33&gt;=4,SMALL($C33:$AZ33,4)," ")</f>
        <v> </v>
      </c>
      <c r="BF33" s="40" t="str">
        <f>IF($BA33&gt;=5,SMALL($C33:$AZ33,5)," ")</f>
        <v> </v>
      </c>
      <c r="BG33" s="40" t="str">
        <f>IF($BA33&gt;=6,SMALL($C33:$AZ33,6)," ")</f>
        <v> </v>
      </c>
      <c r="BH33" s="40" t="str">
        <f>IF($BA33&gt;=7,SMALL($C33:$AZ33,7)," ")</f>
        <v> </v>
      </c>
      <c r="BI33" s="40" t="str">
        <f>IF($BA33&gt;=8,SMALL($C33:$AZ33,8)," ")</f>
        <v> </v>
      </c>
      <c r="BJ33" s="40" t="str">
        <f>IF($BA33&gt;=9,SMALL($C33:$AZ33,9)," ")</f>
        <v> </v>
      </c>
      <c r="BK33" s="40" t="str">
        <f>IF($BA33&gt;=10,SMALL($C33:$AZ33,10)," ")</f>
        <v> </v>
      </c>
      <c r="BL33" s="40" t="str">
        <f>IF($BA33&gt;=11,SMALL($C33:$AZ33,11)," ")</f>
        <v> </v>
      </c>
      <c r="BM33" s="40" t="str">
        <f>IF($BA33&gt;=12,SMALL($C33:$AZ33,12)," ")</f>
        <v> </v>
      </c>
      <c r="BN33" s="40" t="str">
        <f>IF($BA33&gt;=13,SMALL($C33:$AZ33,13)," ")</f>
        <v> </v>
      </c>
      <c r="BO33" s="40" t="str">
        <f>IF($BA33&gt;=14,SMALL($C33:$AZ33,14)," ")</f>
        <v> </v>
      </c>
      <c r="BP33" s="41" t="str">
        <f>IF($BA33&gt;=15,SMALL($C33:$AZ33,15)," ")</f>
        <v> </v>
      </c>
      <c r="BQ33" s="34"/>
      <c r="BR33" s="42" t="str">
        <f>IF($CG33&gt;=1,LARGE(C33:AZ33,1)," ")</f>
        <v> </v>
      </c>
      <c r="BS33" s="43" t="str">
        <f>IF($CG33&gt;=2,LARGE(D33:BA33,2)," ")</f>
        <v> </v>
      </c>
      <c r="BT33" s="43" t="str">
        <f>IF($CG33&gt;=3,LARGE(E33:BB33,3)," ")</f>
        <v> </v>
      </c>
      <c r="BU33" s="43" t="str">
        <f>IF($CG33&gt;=4,LARGE(F33:BC33,4)," ")</f>
        <v> </v>
      </c>
      <c r="BV33" s="44" t="str">
        <f>IF($CG33&gt;=5,LARGE(G33:BD33,5)," ")</f>
        <v> </v>
      </c>
      <c r="BW33" s="45"/>
      <c r="BX33" s="46">
        <f>SUM(BB33:BP33)</f>
        <v>59</v>
      </c>
      <c r="BY33" s="47">
        <f>SUM(BR33:BW33)</f>
        <v>0</v>
      </c>
      <c r="BZ33" s="46" t="s">
        <v>145</v>
      </c>
      <c r="CA33" s="46">
        <f>SUM(BX33:BY33)</f>
        <v>59</v>
      </c>
      <c r="CB33" s="46">
        <f>COUNTIF(BB33:BV33,"&gt;0")</f>
        <v>1</v>
      </c>
      <c r="CC33" s="24">
        <f>SUM(CA33/(CB33*2))</f>
        <v>29.5</v>
      </c>
      <c r="CD33" s="48">
        <f>CA33</f>
        <v>59</v>
      </c>
      <c r="CE33" s="40">
        <f>COUNTIF(BB33:BP33,"&gt;0")</f>
        <v>1</v>
      </c>
      <c r="CF33" s="40">
        <f>COUNTIF(C33:AZ33,"&gt;0")</f>
        <v>1</v>
      </c>
      <c r="CG33" s="40">
        <f>SUM(CF33-CE33)</f>
        <v>0</v>
      </c>
    </row>
    <row r="34" spans="1:85" s="64" customFormat="1" ht="14.25" customHeight="1">
      <c r="A34" s="18"/>
      <c r="B34" s="49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54"/>
      <c r="BB34" s="55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54"/>
      <c r="BR34" s="58"/>
      <c r="BS34" s="59"/>
      <c r="BT34" s="59"/>
      <c r="BU34" s="59"/>
      <c r="BV34" s="60"/>
      <c r="BW34" s="54"/>
      <c r="BX34" s="54"/>
      <c r="BY34" s="61"/>
      <c r="BZ34" s="61"/>
      <c r="CA34" s="61"/>
      <c r="CB34" s="54"/>
      <c r="CC34" s="72"/>
      <c r="CD34" s="62">
        <f>CA33</f>
        <v>59</v>
      </c>
      <c r="CE34" s="56"/>
      <c r="CF34" s="62">
        <f>CF33</f>
        <v>1</v>
      </c>
      <c r="CG34" s="56"/>
    </row>
    <row r="35" spans="1:85" ht="14.25" customHeight="1">
      <c r="A35" s="18">
        <v>16</v>
      </c>
      <c r="B35" s="35" t="s">
        <v>161</v>
      </c>
      <c r="C35" s="36">
        <v>64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>
        <f>COUNTIF(C35:AZ35,"&gt;0")</f>
        <v>1</v>
      </c>
      <c r="BB35" s="39">
        <f>IF($BA35&gt;=1,SMALL($C35:$AZ35,1)," ")</f>
        <v>64</v>
      </c>
      <c r="BC35" s="40" t="str">
        <f>IF($BA35&gt;=2,SMALL($C35:$AZ35,2)," ")</f>
        <v> </v>
      </c>
      <c r="BD35" s="40" t="str">
        <f>IF($BA35&gt;=3,SMALL($C35:$AZ35,3)," ")</f>
        <v> </v>
      </c>
      <c r="BE35" s="40" t="str">
        <f>IF($BA35&gt;=4,SMALL($C35:$AZ35,4)," ")</f>
        <v> </v>
      </c>
      <c r="BF35" s="40" t="str">
        <f>IF($BA35&gt;=5,SMALL($C35:$AZ35,5)," ")</f>
        <v> </v>
      </c>
      <c r="BG35" s="40" t="str">
        <f>IF($BA35&gt;=6,SMALL($C35:$AZ35,6)," ")</f>
        <v> </v>
      </c>
      <c r="BH35" s="40" t="str">
        <f>IF($BA35&gt;=7,SMALL($C35:$AZ35,7)," ")</f>
        <v> </v>
      </c>
      <c r="BI35" s="40" t="str">
        <f>IF($BA35&gt;=8,SMALL($C35:$AZ35,8)," ")</f>
        <v> </v>
      </c>
      <c r="BJ35" s="40" t="str">
        <f>IF($BA35&gt;=9,SMALL($C35:$AZ35,9)," ")</f>
        <v> </v>
      </c>
      <c r="BK35" s="40" t="str">
        <f>IF($BA35&gt;=10,SMALL($C35:$AZ35,10)," ")</f>
        <v> </v>
      </c>
      <c r="BL35" s="40" t="str">
        <f>IF($BA35&gt;=11,SMALL($C35:$AZ35,11)," ")</f>
        <v> </v>
      </c>
      <c r="BM35" s="40" t="str">
        <f>IF($BA35&gt;=12,SMALL($C35:$AZ35,12)," ")</f>
        <v> </v>
      </c>
      <c r="BN35" s="40" t="str">
        <f>IF($BA35&gt;=13,SMALL($C35:$AZ35,13)," ")</f>
        <v> </v>
      </c>
      <c r="BO35" s="40" t="str">
        <f>IF($BA35&gt;=14,SMALL($C35:$AZ35,14)," ")</f>
        <v> </v>
      </c>
      <c r="BP35" s="41" t="str">
        <f>IF($BA35&gt;=15,SMALL($C35:$AZ35,15)," ")</f>
        <v> </v>
      </c>
      <c r="BQ35" s="34"/>
      <c r="BR35" s="42" t="str">
        <f>IF($CG35&gt;=1,LARGE(C35:AZ35,1)," ")</f>
        <v> </v>
      </c>
      <c r="BS35" s="43" t="str">
        <f>IF($CG35&gt;=2,LARGE(D35:BA35,2)," ")</f>
        <v> </v>
      </c>
      <c r="BT35" s="43" t="str">
        <f>IF($CG35&gt;=3,LARGE(E35:BB35,3)," ")</f>
        <v> </v>
      </c>
      <c r="BU35" s="43" t="str">
        <f>IF($CG35&gt;=4,LARGE(F35:BC35,4)," ")</f>
        <v> </v>
      </c>
      <c r="BV35" s="44" t="str">
        <f>IF($CG35&gt;=5,LARGE(G35:BD35,5)," ")</f>
        <v> </v>
      </c>
      <c r="BW35" s="45"/>
      <c r="BX35" s="46">
        <f>SUM(BB35:BP35)</f>
        <v>64</v>
      </c>
      <c r="BY35" s="47">
        <f>SUM(BR35:BW35)</f>
        <v>0</v>
      </c>
      <c r="BZ35" s="46" t="s">
        <v>145</v>
      </c>
      <c r="CA35" s="46">
        <f>SUM(BX35:BY35)</f>
        <v>64</v>
      </c>
      <c r="CB35" s="46">
        <f>COUNTIF(BB35:BV35,"&gt;0")</f>
        <v>1</v>
      </c>
      <c r="CC35" s="24">
        <f>SUM(CA35/(CB35*2))</f>
        <v>32</v>
      </c>
      <c r="CD35" s="48">
        <f>CA35</f>
        <v>64</v>
      </c>
      <c r="CE35" s="40">
        <f>COUNTIF(BB35:BP35,"&gt;0")</f>
        <v>1</v>
      </c>
      <c r="CF35" s="40">
        <f>COUNTIF(C35:AZ35,"&gt;0")</f>
        <v>1</v>
      </c>
      <c r="CG35" s="40">
        <f>SUM(CF35-CE35)</f>
        <v>0</v>
      </c>
    </row>
    <row r="36" spans="1:85" s="64" customFormat="1" ht="14.25" customHeight="1">
      <c r="A36" s="18"/>
      <c r="B36" s="49"/>
      <c r="C36" s="50">
        <v>38847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4"/>
      <c r="BB36" s="68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9"/>
      <c r="BQ36" s="54"/>
      <c r="BR36" s="68"/>
      <c r="BS36" s="63"/>
      <c r="BT36" s="63"/>
      <c r="BU36" s="63"/>
      <c r="BV36" s="69"/>
      <c r="BW36" s="56"/>
      <c r="BX36" s="56"/>
      <c r="BY36" s="70"/>
      <c r="BZ36" s="70"/>
      <c r="CA36" s="70"/>
      <c r="CB36" s="56"/>
      <c r="CC36" s="72"/>
      <c r="CD36" s="62">
        <f>CA35</f>
        <v>64</v>
      </c>
      <c r="CE36" s="63"/>
      <c r="CF36" s="62">
        <f>CF35</f>
        <v>1</v>
      </c>
      <c r="CG36" s="63"/>
    </row>
  </sheetData>
  <mergeCells count="1">
    <mergeCell ref="A1:CB1"/>
  </mergeCells>
  <printOptions/>
  <pageMargins left="0.19652777777777777" right="0.19652777777777777" top="0.27569444444444446" bottom="0.9840277777777778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activeCellId="1" sqref="A5:IV36 A1"/>
    </sheetView>
  </sheetViews>
  <sheetFormatPr defaultColWidth="11.421875" defaultRowHeight="12.75" outlineLevelRow="2" outlineLevelCol="2"/>
  <cols>
    <col min="1" max="1" width="3.421875" style="0" customWidth="1"/>
    <col min="2" max="2" width="20.421875" style="0" customWidth="1"/>
    <col min="3" max="5" width="3.57421875" style="0" customWidth="1"/>
    <col min="6" max="6" width="3.57421875" style="20" customWidth="1"/>
    <col min="7" max="7" width="4.8515625" style="0" customWidth="1"/>
    <col min="8" max="10" width="3.57421875" style="19" customWidth="1"/>
    <col min="11" max="11" width="3.57421875" style="28" customWidth="1"/>
    <col min="12" max="12" width="4.8515625" style="19" customWidth="1"/>
    <col min="13" max="15" width="3.57421875" style="0" customWidth="1"/>
    <col min="16" max="16" width="3.57421875" style="20" customWidth="1"/>
    <col min="17" max="17" width="4.8515625" style="0" customWidth="1"/>
    <col min="18" max="20" width="3.57421875" style="0" customWidth="1"/>
    <col min="21" max="21" width="3.57421875" style="20" customWidth="1"/>
    <col min="22" max="22" width="4.8515625" style="0" customWidth="1"/>
    <col min="23" max="23" width="3.421875" style="20" customWidth="1"/>
    <col min="24" max="24" width="7.00390625" style="0" customWidth="1"/>
    <col min="25" max="25" width="0" style="73" hidden="1" customWidth="1" outlineLevel="1"/>
    <col min="26" max="26" width="4.28125" style="20" customWidth="1"/>
    <col min="27" max="27" width="6.140625" style="0" customWidth="1"/>
    <col min="28" max="28" width="3.57421875" style="20" customWidth="1"/>
    <col min="29" max="29" width="5.57421875" style="0" customWidth="1"/>
    <col min="30" max="30" width="7.28125" style="0" customWidth="1"/>
    <col min="31" max="31" width="5.7109375" style="0" customWidth="1"/>
    <col min="32" max="32" width="6.28125" style="0" customWidth="1" outlineLevel="1"/>
    <col min="33" max="33" width="10.28125" style="26" customWidth="1" outlineLevel="1"/>
    <col min="34" max="34" width="10.28125" style="34" customWidth="1" outlineLevel="1"/>
    <col min="35" max="37" width="5.28125" style="26" customWidth="1" outlineLevel="1"/>
    <col min="38" max="38" width="5.28125" style="26" customWidth="1" outlineLevel="2"/>
    <col min="39" max="39" width="11.00390625" style="18" customWidth="1" outlineLevel="2"/>
    <col min="40" max="42" width="6.28125" style="34" customWidth="1" outlineLevel="2"/>
    <col min="43" max="43" width="6.28125" style="26" customWidth="1" outlineLevel="2"/>
    <col min="44" max="44" width="10.57421875" style="34" customWidth="1" outlineLevel="2"/>
    <col min="45" max="47" width="6.28125" style="34" customWidth="1" outlineLevel="2"/>
    <col min="48" max="48" width="10.00390625" style="26" customWidth="1" outlineLevel="2"/>
    <col min="49" max="51" width="9.421875" style="34" customWidth="1" outlineLevel="2"/>
    <col min="52" max="52" width="6.28125" style="26" customWidth="1" outlineLevel="2"/>
    <col min="53" max="71" width="6.28125" style="26" customWidth="1"/>
    <col min="72" max="78" width="6.28125" style="0" customWidth="1"/>
  </cols>
  <sheetData>
    <row r="1" spans="2:43" ht="37.5">
      <c r="B1" s="372" t="s">
        <v>162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Q1" s="368"/>
    </row>
    <row r="2" spans="23:43" ht="12.75">
      <c r="W2"/>
      <c r="AQ2" s="368"/>
    </row>
    <row r="3" ht="12.75">
      <c r="AQ3" s="368"/>
    </row>
    <row r="4" spans="3:43" ht="19.5" customHeight="1">
      <c r="C4" s="369">
        <v>38830</v>
      </c>
      <c r="D4" s="369"/>
      <c r="E4" s="369"/>
      <c r="F4" s="369"/>
      <c r="G4" s="369"/>
      <c r="H4" s="369">
        <v>38907</v>
      </c>
      <c r="I4" s="369"/>
      <c r="J4" s="369"/>
      <c r="K4" s="369"/>
      <c r="L4" s="369"/>
      <c r="M4" s="369">
        <v>38970</v>
      </c>
      <c r="N4" s="369"/>
      <c r="O4" s="369"/>
      <c r="P4" s="369"/>
      <c r="Q4" s="369"/>
      <c r="R4" s="369"/>
      <c r="S4" s="369"/>
      <c r="T4" s="369"/>
      <c r="U4" s="369"/>
      <c r="V4" s="369"/>
      <c r="W4" s="370" t="s">
        <v>163</v>
      </c>
      <c r="X4" s="370"/>
      <c r="Y4" s="75" t="s">
        <v>164</v>
      </c>
      <c r="Z4" s="370" t="s">
        <v>165</v>
      </c>
      <c r="AA4" s="370"/>
      <c r="AB4" s="370" t="s">
        <v>141</v>
      </c>
      <c r="AC4" s="370"/>
      <c r="AD4" s="76" t="s">
        <v>166</v>
      </c>
      <c r="AE4" s="74" t="s">
        <v>167</v>
      </c>
      <c r="AQ4" s="368"/>
    </row>
    <row r="5" spans="3:43" ht="15.75">
      <c r="C5" s="371">
        <v>0.3541666666666667</v>
      </c>
      <c r="D5" s="371"/>
      <c r="E5" s="371"/>
      <c r="F5" s="371"/>
      <c r="G5" s="371"/>
      <c r="H5" s="371">
        <v>0.3333333333333333</v>
      </c>
      <c r="I5" s="371"/>
      <c r="J5" s="371"/>
      <c r="K5" s="371"/>
      <c r="L5" s="371"/>
      <c r="M5" s="371">
        <v>0.3333333333333333</v>
      </c>
      <c r="N5" s="371"/>
      <c r="O5" s="371"/>
      <c r="P5" s="371"/>
      <c r="Q5" s="371"/>
      <c r="R5" s="371">
        <v>0.3541666666666667</v>
      </c>
      <c r="S5" s="371"/>
      <c r="T5" s="371"/>
      <c r="U5" s="371"/>
      <c r="V5" s="371"/>
      <c r="W5" s="77"/>
      <c r="X5" s="78"/>
      <c r="Y5" s="79"/>
      <c r="Z5" s="80"/>
      <c r="AA5" s="78"/>
      <c r="AB5" s="80"/>
      <c r="AC5" s="78"/>
      <c r="AD5" s="78"/>
      <c r="AE5" s="78"/>
      <c r="AQ5" s="368"/>
    </row>
    <row r="6" spans="2:31" ht="19.5">
      <c r="B6" s="81" t="s">
        <v>168</v>
      </c>
      <c r="C6" s="82"/>
      <c r="D6" s="37"/>
      <c r="E6" s="37"/>
      <c r="F6" s="36"/>
      <c r="G6" s="37"/>
      <c r="H6" s="83"/>
      <c r="I6" s="84"/>
      <c r="J6" s="84"/>
      <c r="K6" s="85"/>
      <c r="L6" s="84"/>
      <c r="M6" s="82"/>
      <c r="N6" s="37"/>
      <c r="O6" s="37"/>
      <c r="P6" s="36"/>
      <c r="Q6" s="37"/>
      <c r="R6" s="82"/>
      <c r="S6" s="37"/>
      <c r="T6" s="37"/>
      <c r="U6" s="36"/>
      <c r="V6" s="37"/>
      <c r="W6" s="86"/>
      <c r="X6" s="87"/>
      <c r="Y6" s="88"/>
      <c r="Z6" s="86"/>
      <c r="AA6" s="37"/>
      <c r="AB6" s="86"/>
      <c r="AC6" s="87"/>
      <c r="AD6" s="87"/>
      <c r="AE6" s="89" t="s">
        <v>169</v>
      </c>
    </row>
    <row r="7" spans="1:45" ht="12.75">
      <c r="A7" s="90">
        <f aca="true" t="shared" si="0" ref="A7:A13">ROW()-6</f>
        <v>1</v>
      </c>
      <c r="B7" t="s">
        <v>144</v>
      </c>
      <c r="C7" s="91">
        <v>35</v>
      </c>
      <c r="D7" s="92">
        <v>38</v>
      </c>
      <c r="E7" s="92">
        <v>32</v>
      </c>
      <c r="F7" s="93" t="s">
        <v>170</v>
      </c>
      <c r="G7" s="94">
        <f>SUM(C7:F7)</f>
        <v>105</v>
      </c>
      <c r="H7" s="91">
        <v>29</v>
      </c>
      <c r="I7" s="94">
        <v>25</v>
      </c>
      <c r="J7" s="94">
        <v>33</v>
      </c>
      <c r="K7" s="93" t="s">
        <v>170</v>
      </c>
      <c r="L7" s="94">
        <f>SUM(H7:K7)</f>
        <v>87</v>
      </c>
      <c r="M7" s="95">
        <v>32</v>
      </c>
      <c r="N7" s="96">
        <v>26</v>
      </c>
      <c r="O7" s="96">
        <v>30</v>
      </c>
      <c r="P7" s="97" t="s">
        <v>170</v>
      </c>
      <c r="Q7" s="96">
        <f aca="true" t="shared" si="1" ref="Q7:Q13">SUM(M7:P7)</f>
        <v>88</v>
      </c>
      <c r="R7" s="95"/>
      <c r="S7" s="96"/>
      <c r="T7" s="96"/>
      <c r="U7" s="97" t="s">
        <v>170</v>
      </c>
      <c r="V7" s="96">
        <f aca="true" t="shared" si="2" ref="V7:V13">SUM(R7:U7)</f>
        <v>0</v>
      </c>
      <c r="W7" s="98" t="s">
        <v>170</v>
      </c>
      <c r="X7" s="99">
        <f aca="true" t="shared" si="3" ref="X7:X13">IF(AQ7&gt;=2,"A.d.W.",AM7)</f>
        <v>280</v>
      </c>
      <c r="Y7" s="100">
        <f aca="true" t="shared" si="4" ref="Y7:Y13">SUM(X7/AF7)</f>
        <v>46.666666666666664</v>
      </c>
      <c r="Z7" s="98" t="s">
        <v>171</v>
      </c>
      <c r="AA7" s="96">
        <f aca="true" t="shared" si="5" ref="AA7:AA13">AN7</f>
        <v>105</v>
      </c>
      <c r="AB7" s="98" t="s">
        <v>170</v>
      </c>
      <c r="AC7" s="99">
        <f aca="true" t="shared" si="6" ref="AC7:AC13">SUM(X7-AA7)</f>
        <v>175</v>
      </c>
      <c r="AD7" s="101">
        <f aca="true" t="shared" si="7" ref="AD7:AD13">SUM(AC7/AF7)</f>
        <v>29.166666666666668</v>
      </c>
      <c r="AE7" s="102"/>
      <c r="AF7" s="90">
        <f aca="true" t="shared" si="8" ref="AF7:AF13">AS7</f>
        <v>6</v>
      </c>
      <c r="AI7" s="26">
        <f aca="true" t="shared" si="9" ref="AI7:AI13">G7</f>
        <v>105</v>
      </c>
      <c r="AJ7" s="26">
        <f aca="true" t="shared" si="10" ref="AJ7:AJ13">L7</f>
        <v>87</v>
      </c>
      <c r="AK7" s="26">
        <f aca="true" t="shared" si="11" ref="AK7:AK13">Q7</f>
        <v>88</v>
      </c>
      <c r="AL7" s="26">
        <f aca="true" t="shared" si="12" ref="AL7:AL13">V7</f>
        <v>0</v>
      </c>
      <c r="AM7" s="18">
        <f aca="true" t="shared" si="13" ref="AM7:AM13">SUM(AI7:AL7)</f>
        <v>280</v>
      </c>
      <c r="AN7" s="34">
        <f aca="true" t="shared" si="14" ref="AN7:AN13">LARGE(AI7:AL7,1)</f>
        <v>105</v>
      </c>
      <c r="AO7" s="103">
        <v>1</v>
      </c>
      <c r="AP7" s="34">
        <f aca="true" t="shared" si="15" ref="AP7:AP13">COUNTIF(AI7:AL7,"&gt;0")</f>
        <v>3</v>
      </c>
      <c r="AQ7" s="26">
        <f aca="true" t="shared" si="16" ref="AQ7:AQ13">COUNTIF(AI7:AL7,"=500")</f>
        <v>0</v>
      </c>
      <c r="AR7" s="34">
        <f aca="true" t="shared" si="17" ref="AR7:AR13">SUM(AP7-AQ7)</f>
        <v>3</v>
      </c>
      <c r="AS7" s="34">
        <f aca="true" t="shared" si="18" ref="AS7:AS13">SUM(AP7-AO7)*3</f>
        <v>6</v>
      </c>
    </row>
    <row r="8" spans="1:45" ht="12.75">
      <c r="A8" s="90">
        <f t="shared" si="0"/>
        <v>2</v>
      </c>
      <c r="B8" t="s">
        <v>148</v>
      </c>
      <c r="C8" s="91">
        <v>34</v>
      </c>
      <c r="D8" s="94">
        <v>29</v>
      </c>
      <c r="E8" s="94">
        <v>29</v>
      </c>
      <c r="F8" s="93" t="s">
        <v>170</v>
      </c>
      <c r="G8" s="94">
        <f>SUM(C8:F8)</f>
        <v>92</v>
      </c>
      <c r="H8" s="91">
        <v>30</v>
      </c>
      <c r="I8" s="92">
        <v>31</v>
      </c>
      <c r="J8" s="92">
        <v>26</v>
      </c>
      <c r="K8" s="93" t="s">
        <v>170</v>
      </c>
      <c r="L8" s="94">
        <f>SUM(H8:K8)</f>
        <v>87</v>
      </c>
      <c r="M8" s="95">
        <v>33</v>
      </c>
      <c r="N8" s="26">
        <v>30</v>
      </c>
      <c r="O8" s="26">
        <v>33</v>
      </c>
      <c r="P8" s="97" t="s">
        <v>170</v>
      </c>
      <c r="Q8" s="96">
        <f t="shared" si="1"/>
        <v>96</v>
      </c>
      <c r="R8" s="95"/>
      <c r="S8" s="26"/>
      <c r="T8" s="26"/>
      <c r="U8" s="97" t="s">
        <v>170</v>
      </c>
      <c r="V8" s="96">
        <f t="shared" si="2"/>
        <v>0</v>
      </c>
      <c r="W8" s="98" t="s">
        <v>170</v>
      </c>
      <c r="X8" s="99">
        <f t="shared" si="3"/>
        <v>275</v>
      </c>
      <c r="Y8" s="100">
        <f t="shared" si="4"/>
        <v>45.833333333333336</v>
      </c>
      <c r="Z8" s="98" t="s">
        <v>171</v>
      </c>
      <c r="AA8" s="96">
        <f t="shared" si="5"/>
        <v>96</v>
      </c>
      <c r="AB8" s="98" t="s">
        <v>170</v>
      </c>
      <c r="AC8" s="99">
        <f t="shared" si="6"/>
        <v>179</v>
      </c>
      <c r="AD8" s="101">
        <f t="shared" si="7"/>
        <v>29.833333333333332</v>
      </c>
      <c r="AE8" s="102"/>
      <c r="AF8" s="90">
        <f t="shared" si="8"/>
        <v>6</v>
      </c>
      <c r="AI8" s="26">
        <f t="shared" si="9"/>
        <v>92</v>
      </c>
      <c r="AJ8" s="26">
        <f t="shared" si="10"/>
        <v>87</v>
      </c>
      <c r="AK8" s="26">
        <f t="shared" si="11"/>
        <v>96</v>
      </c>
      <c r="AL8" s="26">
        <f t="shared" si="12"/>
        <v>0</v>
      </c>
      <c r="AM8" s="18">
        <f t="shared" si="13"/>
        <v>275</v>
      </c>
      <c r="AN8" s="34">
        <f t="shared" si="14"/>
        <v>96</v>
      </c>
      <c r="AO8" s="103">
        <v>1</v>
      </c>
      <c r="AP8" s="34">
        <f t="shared" si="15"/>
        <v>3</v>
      </c>
      <c r="AQ8" s="26">
        <f t="shared" si="16"/>
        <v>0</v>
      </c>
      <c r="AR8" s="34">
        <f t="shared" si="17"/>
        <v>3</v>
      </c>
      <c r="AS8" s="34">
        <f t="shared" si="18"/>
        <v>6</v>
      </c>
    </row>
    <row r="9" spans="1:45" ht="12.75">
      <c r="A9" s="90">
        <f t="shared" si="0"/>
        <v>3</v>
      </c>
      <c r="B9" t="s">
        <v>151</v>
      </c>
      <c r="C9" s="91">
        <v>36</v>
      </c>
      <c r="D9" s="94">
        <v>36</v>
      </c>
      <c r="E9" s="94">
        <v>31</v>
      </c>
      <c r="F9" s="93" t="s">
        <v>170</v>
      </c>
      <c r="G9" s="94">
        <f>SUM(C9:F9)</f>
        <v>103</v>
      </c>
      <c r="H9" s="91">
        <v>30</v>
      </c>
      <c r="I9" s="92">
        <v>28</v>
      </c>
      <c r="J9" s="92">
        <v>36</v>
      </c>
      <c r="K9" s="93" t="s">
        <v>170</v>
      </c>
      <c r="L9" s="94">
        <f>SUM(H9:K9)</f>
        <v>94</v>
      </c>
      <c r="M9" s="95">
        <v>32</v>
      </c>
      <c r="N9" s="26">
        <v>28</v>
      </c>
      <c r="O9" s="26">
        <v>30</v>
      </c>
      <c r="P9" s="97" t="s">
        <v>170</v>
      </c>
      <c r="Q9" s="96">
        <f t="shared" si="1"/>
        <v>90</v>
      </c>
      <c r="R9" s="95"/>
      <c r="S9" s="26"/>
      <c r="T9" s="26"/>
      <c r="U9" s="97" t="s">
        <v>170</v>
      </c>
      <c r="V9" s="96">
        <f t="shared" si="2"/>
        <v>0</v>
      </c>
      <c r="W9" s="98" t="s">
        <v>170</v>
      </c>
      <c r="X9" s="99">
        <f t="shared" si="3"/>
        <v>287</v>
      </c>
      <c r="Y9" s="100">
        <f t="shared" si="4"/>
        <v>47.833333333333336</v>
      </c>
      <c r="Z9" s="98" t="s">
        <v>171</v>
      </c>
      <c r="AA9" s="96">
        <f t="shared" si="5"/>
        <v>103</v>
      </c>
      <c r="AB9" s="98" t="s">
        <v>170</v>
      </c>
      <c r="AC9" s="99">
        <f t="shared" si="6"/>
        <v>184</v>
      </c>
      <c r="AD9" s="101">
        <f t="shared" si="7"/>
        <v>30.666666666666668</v>
      </c>
      <c r="AE9" s="102"/>
      <c r="AF9" s="90">
        <f t="shared" si="8"/>
        <v>6</v>
      </c>
      <c r="AI9" s="26">
        <f t="shared" si="9"/>
        <v>103</v>
      </c>
      <c r="AJ9" s="26">
        <f t="shared" si="10"/>
        <v>94</v>
      </c>
      <c r="AK9" s="26">
        <f t="shared" si="11"/>
        <v>90</v>
      </c>
      <c r="AL9" s="26">
        <f t="shared" si="12"/>
        <v>0</v>
      </c>
      <c r="AM9" s="18">
        <f t="shared" si="13"/>
        <v>287</v>
      </c>
      <c r="AN9" s="34">
        <f t="shared" si="14"/>
        <v>103</v>
      </c>
      <c r="AO9" s="103">
        <v>1</v>
      </c>
      <c r="AP9" s="34">
        <f t="shared" si="15"/>
        <v>3</v>
      </c>
      <c r="AQ9" s="26">
        <f t="shared" si="16"/>
        <v>0</v>
      </c>
      <c r="AR9" s="34">
        <f t="shared" si="17"/>
        <v>3</v>
      </c>
      <c r="AS9" s="34">
        <f t="shared" si="18"/>
        <v>6</v>
      </c>
    </row>
    <row r="10" spans="1:45" ht="12.75">
      <c r="A10" s="90">
        <f t="shared" si="0"/>
        <v>4</v>
      </c>
      <c r="B10" t="s">
        <v>153</v>
      </c>
      <c r="C10" s="91">
        <v>33</v>
      </c>
      <c r="D10" s="92">
        <v>31</v>
      </c>
      <c r="E10" s="92">
        <v>31</v>
      </c>
      <c r="F10" s="93" t="s">
        <v>170</v>
      </c>
      <c r="G10" s="94">
        <f>SUM(C10:F10)</f>
        <v>95</v>
      </c>
      <c r="H10" s="91">
        <v>34</v>
      </c>
      <c r="I10" s="94">
        <v>27</v>
      </c>
      <c r="J10" s="94">
        <v>30</v>
      </c>
      <c r="K10" s="93" t="s">
        <v>170</v>
      </c>
      <c r="L10" s="94">
        <f>SUM(H10:K10)</f>
        <v>91</v>
      </c>
      <c r="M10" s="95">
        <v>32</v>
      </c>
      <c r="N10" s="96">
        <v>29</v>
      </c>
      <c r="O10" s="96">
        <v>33</v>
      </c>
      <c r="P10" s="97" t="s">
        <v>170</v>
      </c>
      <c r="Q10" s="96">
        <f t="shared" si="1"/>
        <v>94</v>
      </c>
      <c r="R10" s="95"/>
      <c r="S10" s="96"/>
      <c r="T10" s="96"/>
      <c r="U10" s="97" t="s">
        <v>170</v>
      </c>
      <c r="V10" s="96">
        <f t="shared" si="2"/>
        <v>0</v>
      </c>
      <c r="W10" s="98" t="s">
        <v>170</v>
      </c>
      <c r="X10" s="99">
        <f t="shared" si="3"/>
        <v>280</v>
      </c>
      <c r="Y10" s="100">
        <f t="shared" si="4"/>
        <v>46.666666666666664</v>
      </c>
      <c r="Z10" s="98" t="s">
        <v>171</v>
      </c>
      <c r="AA10" s="96">
        <f t="shared" si="5"/>
        <v>95</v>
      </c>
      <c r="AB10" s="98" t="s">
        <v>170</v>
      </c>
      <c r="AC10" s="99">
        <f t="shared" si="6"/>
        <v>185</v>
      </c>
      <c r="AD10" s="101">
        <f t="shared" si="7"/>
        <v>30.833333333333332</v>
      </c>
      <c r="AE10" s="102"/>
      <c r="AF10" s="90">
        <f t="shared" si="8"/>
        <v>6</v>
      </c>
      <c r="AI10" s="26">
        <f t="shared" si="9"/>
        <v>95</v>
      </c>
      <c r="AJ10" s="26">
        <f t="shared" si="10"/>
        <v>91</v>
      </c>
      <c r="AK10" s="26">
        <f t="shared" si="11"/>
        <v>94</v>
      </c>
      <c r="AL10" s="26">
        <f t="shared" si="12"/>
        <v>0</v>
      </c>
      <c r="AM10" s="18">
        <f t="shared" si="13"/>
        <v>280</v>
      </c>
      <c r="AN10" s="34">
        <f t="shared" si="14"/>
        <v>95</v>
      </c>
      <c r="AO10" s="103">
        <v>1</v>
      </c>
      <c r="AP10" s="34">
        <f t="shared" si="15"/>
        <v>3</v>
      </c>
      <c r="AQ10" s="26">
        <f t="shared" si="16"/>
        <v>0</v>
      </c>
      <c r="AR10" s="34">
        <f t="shared" si="17"/>
        <v>3</v>
      </c>
      <c r="AS10" s="34">
        <f t="shared" si="18"/>
        <v>6</v>
      </c>
    </row>
    <row r="11" spans="1:45" ht="12.75">
      <c r="A11" s="90">
        <f t="shared" si="0"/>
        <v>5</v>
      </c>
      <c r="B11" t="s">
        <v>172</v>
      </c>
      <c r="C11" s="91"/>
      <c r="D11" s="94"/>
      <c r="E11" s="94"/>
      <c r="F11" s="93" t="s">
        <v>170</v>
      </c>
      <c r="G11" s="94">
        <v>500</v>
      </c>
      <c r="H11" s="91">
        <v>31</v>
      </c>
      <c r="I11" s="92">
        <v>30</v>
      </c>
      <c r="J11" s="92">
        <v>38</v>
      </c>
      <c r="K11" s="93" t="s">
        <v>170</v>
      </c>
      <c r="L11" s="94">
        <f>SUM(H11:K11)</f>
        <v>99</v>
      </c>
      <c r="M11" s="95">
        <v>36</v>
      </c>
      <c r="N11" s="26">
        <v>33</v>
      </c>
      <c r="O11" s="26">
        <v>35</v>
      </c>
      <c r="P11" s="97" t="s">
        <v>170</v>
      </c>
      <c r="Q11" s="96">
        <f t="shared" si="1"/>
        <v>104</v>
      </c>
      <c r="R11" s="95"/>
      <c r="S11" s="26"/>
      <c r="T11" s="26"/>
      <c r="U11" s="97" t="s">
        <v>170</v>
      </c>
      <c r="V11" s="96">
        <f t="shared" si="2"/>
        <v>0</v>
      </c>
      <c r="W11" s="98" t="s">
        <v>170</v>
      </c>
      <c r="X11" s="99">
        <f t="shared" si="3"/>
        <v>703</v>
      </c>
      <c r="Y11" s="100">
        <f t="shared" si="4"/>
        <v>117.16666666666667</v>
      </c>
      <c r="Z11" s="98" t="s">
        <v>171</v>
      </c>
      <c r="AA11" s="96">
        <f t="shared" si="5"/>
        <v>500</v>
      </c>
      <c r="AB11" s="98" t="s">
        <v>170</v>
      </c>
      <c r="AC11" s="99">
        <f t="shared" si="6"/>
        <v>203</v>
      </c>
      <c r="AD11" s="101">
        <f t="shared" si="7"/>
        <v>33.833333333333336</v>
      </c>
      <c r="AE11" s="102"/>
      <c r="AF11" s="90">
        <f t="shared" si="8"/>
        <v>6</v>
      </c>
      <c r="AI11" s="26">
        <f t="shared" si="9"/>
        <v>500</v>
      </c>
      <c r="AJ11" s="26">
        <f t="shared" si="10"/>
        <v>99</v>
      </c>
      <c r="AK11" s="26">
        <f t="shared" si="11"/>
        <v>104</v>
      </c>
      <c r="AL11" s="26">
        <f t="shared" si="12"/>
        <v>0</v>
      </c>
      <c r="AM11" s="18">
        <f t="shared" si="13"/>
        <v>703</v>
      </c>
      <c r="AN11" s="34">
        <f t="shared" si="14"/>
        <v>500</v>
      </c>
      <c r="AO11" s="103">
        <v>1</v>
      </c>
      <c r="AP11" s="34">
        <f t="shared" si="15"/>
        <v>3</v>
      </c>
      <c r="AQ11" s="26">
        <f t="shared" si="16"/>
        <v>1</v>
      </c>
      <c r="AR11" s="34">
        <f t="shared" si="17"/>
        <v>2</v>
      </c>
      <c r="AS11" s="34">
        <f t="shared" si="18"/>
        <v>6</v>
      </c>
    </row>
    <row r="12" spans="1:45" ht="12.75">
      <c r="A12" s="90">
        <f t="shared" si="0"/>
        <v>6</v>
      </c>
      <c r="B12" t="s">
        <v>173</v>
      </c>
      <c r="C12" s="91">
        <v>50</v>
      </c>
      <c r="D12" s="92">
        <v>45</v>
      </c>
      <c r="E12" s="92">
        <v>43</v>
      </c>
      <c r="F12" s="93" t="s">
        <v>170</v>
      </c>
      <c r="G12" s="94">
        <f>SUM(C12:F12)</f>
        <v>138</v>
      </c>
      <c r="H12" s="91"/>
      <c r="I12" s="94"/>
      <c r="J12" s="94"/>
      <c r="K12" s="93" t="s">
        <v>170</v>
      </c>
      <c r="L12" s="94">
        <v>500</v>
      </c>
      <c r="M12" s="95"/>
      <c r="N12" s="96"/>
      <c r="O12" s="96"/>
      <c r="P12" s="97" t="s">
        <v>170</v>
      </c>
      <c r="Q12" s="96">
        <f t="shared" si="1"/>
        <v>0</v>
      </c>
      <c r="R12" s="95"/>
      <c r="S12" s="96"/>
      <c r="T12" s="96"/>
      <c r="U12" s="97" t="s">
        <v>170</v>
      </c>
      <c r="V12" s="96">
        <f t="shared" si="2"/>
        <v>0</v>
      </c>
      <c r="W12" s="98" t="s">
        <v>170</v>
      </c>
      <c r="X12" s="99">
        <f t="shared" si="3"/>
        <v>638</v>
      </c>
      <c r="Y12" s="100">
        <f t="shared" si="4"/>
        <v>212.66666666666666</v>
      </c>
      <c r="Z12" s="98" t="s">
        <v>171</v>
      </c>
      <c r="AA12" s="96">
        <f t="shared" si="5"/>
        <v>500</v>
      </c>
      <c r="AB12" s="98" t="s">
        <v>170</v>
      </c>
      <c r="AC12" s="99">
        <f t="shared" si="6"/>
        <v>138</v>
      </c>
      <c r="AD12" s="101">
        <f t="shared" si="7"/>
        <v>46</v>
      </c>
      <c r="AE12" s="102"/>
      <c r="AF12" s="90">
        <f t="shared" si="8"/>
        <v>3</v>
      </c>
      <c r="AI12" s="26">
        <f t="shared" si="9"/>
        <v>138</v>
      </c>
      <c r="AJ12" s="26">
        <f t="shared" si="10"/>
        <v>500</v>
      </c>
      <c r="AK12" s="26">
        <f t="shared" si="11"/>
        <v>0</v>
      </c>
      <c r="AL12" s="26">
        <f t="shared" si="12"/>
        <v>0</v>
      </c>
      <c r="AM12" s="18">
        <f t="shared" si="13"/>
        <v>638</v>
      </c>
      <c r="AN12" s="34">
        <f t="shared" si="14"/>
        <v>500</v>
      </c>
      <c r="AO12" s="103">
        <v>1</v>
      </c>
      <c r="AP12" s="34">
        <f t="shared" si="15"/>
        <v>2</v>
      </c>
      <c r="AQ12" s="26">
        <f t="shared" si="16"/>
        <v>1</v>
      </c>
      <c r="AR12" s="34">
        <f t="shared" si="17"/>
        <v>1</v>
      </c>
      <c r="AS12" s="34">
        <f t="shared" si="18"/>
        <v>3</v>
      </c>
    </row>
    <row r="13" spans="1:45" ht="12.75" hidden="1" outlineLevel="1">
      <c r="A13" s="90">
        <f t="shared" si="0"/>
        <v>7</v>
      </c>
      <c r="C13" s="91"/>
      <c r="D13" s="92"/>
      <c r="E13" s="92"/>
      <c r="F13" s="93" t="s">
        <v>170</v>
      </c>
      <c r="G13" s="94">
        <f>SUM(C13:F13)</f>
        <v>0</v>
      </c>
      <c r="H13" s="91"/>
      <c r="I13" s="94"/>
      <c r="J13" s="94"/>
      <c r="K13" s="93" t="s">
        <v>170</v>
      </c>
      <c r="L13" s="94">
        <f>SUM(H13:K13)</f>
        <v>0</v>
      </c>
      <c r="M13" s="95"/>
      <c r="N13" s="96"/>
      <c r="O13" s="96"/>
      <c r="P13" s="97" t="s">
        <v>170</v>
      </c>
      <c r="Q13" s="96">
        <f t="shared" si="1"/>
        <v>0</v>
      </c>
      <c r="R13" s="95"/>
      <c r="S13" s="96"/>
      <c r="T13" s="96"/>
      <c r="U13" s="97" t="s">
        <v>170</v>
      </c>
      <c r="V13" s="96">
        <f t="shared" si="2"/>
        <v>0</v>
      </c>
      <c r="W13" s="98" t="s">
        <v>170</v>
      </c>
      <c r="X13" s="99">
        <f t="shared" si="3"/>
        <v>0</v>
      </c>
      <c r="Y13" s="100">
        <f t="shared" si="4"/>
        <v>0</v>
      </c>
      <c r="Z13" s="98" t="s">
        <v>171</v>
      </c>
      <c r="AA13" s="96">
        <f t="shared" si="5"/>
        <v>0</v>
      </c>
      <c r="AB13" s="98" t="s">
        <v>170</v>
      </c>
      <c r="AC13" s="99">
        <f t="shared" si="6"/>
        <v>0</v>
      </c>
      <c r="AD13" s="101">
        <f t="shared" si="7"/>
        <v>0</v>
      </c>
      <c r="AE13" s="102"/>
      <c r="AF13" s="90">
        <f t="shared" si="8"/>
        <v>-6</v>
      </c>
      <c r="AI13" s="26">
        <f t="shared" si="9"/>
        <v>0</v>
      </c>
      <c r="AJ13" s="26">
        <f t="shared" si="10"/>
        <v>0</v>
      </c>
      <c r="AK13" s="26">
        <f t="shared" si="11"/>
        <v>0</v>
      </c>
      <c r="AL13" s="26">
        <f t="shared" si="12"/>
        <v>0</v>
      </c>
      <c r="AM13" s="18">
        <f t="shared" si="13"/>
        <v>0</v>
      </c>
      <c r="AN13" s="34">
        <f t="shared" si="14"/>
        <v>0</v>
      </c>
      <c r="AO13" s="103">
        <v>2</v>
      </c>
      <c r="AP13" s="34">
        <f t="shared" si="15"/>
        <v>0</v>
      </c>
      <c r="AQ13" s="26">
        <f t="shared" si="16"/>
        <v>0</v>
      </c>
      <c r="AR13" s="34">
        <f t="shared" si="17"/>
        <v>0</v>
      </c>
      <c r="AS13" s="34">
        <f t="shared" si="18"/>
        <v>-6</v>
      </c>
    </row>
    <row r="14" spans="3:32" ht="12.75">
      <c r="C14" s="91"/>
      <c r="D14" s="94"/>
      <c r="E14" s="94"/>
      <c r="F14" s="93"/>
      <c r="G14" s="94"/>
      <c r="H14" s="91"/>
      <c r="I14" s="94"/>
      <c r="J14" s="94"/>
      <c r="K14" s="93"/>
      <c r="L14" s="94"/>
      <c r="M14" s="95"/>
      <c r="N14" s="96"/>
      <c r="O14" s="96"/>
      <c r="P14" s="97"/>
      <c r="Q14" s="96"/>
      <c r="R14" s="95"/>
      <c r="S14" s="96"/>
      <c r="T14" s="96"/>
      <c r="U14" s="97"/>
      <c r="V14" s="96"/>
      <c r="W14" s="98"/>
      <c r="X14" s="99"/>
      <c r="Y14" s="100"/>
      <c r="Z14" s="98"/>
      <c r="AA14" s="96"/>
      <c r="AB14" s="98"/>
      <c r="AC14" s="99"/>
      <c r="AD14" s="101"/>
      <c r="AE14" s="95"/>
      <c r="AF14" s="26"/>
    </row>
    <row r="15" spans="2:32" ht="19.5">
      <c r="B15" s="81" t="s">
        <v>174</v>
      </c>
      <c r="C15" s="91"/>
      <c r="D15" s="94"/>
      <c r="E15" s="94"/>
      <c r="F15" s="93"/>
      <c r="G15" s="94"/>
      <c r="H15" s="91"/>
      <c r="I15" s="94"/>
      <c r="J15" s="94"/>
      <c r="K15" s="93"/>
      <c r="L15" s="94"/>
      <c r="M15" s="95"/>
      <c r="N15" s="96"/>
      <c r="O15" s="96"/>
      <c r="P15" s="97"/>
      <c r="Q15" s="96"/>
      <c r="R15" s="95"/>
      <c r="S15" s="96"/>
      <c r="T15" s="96"/>
      <c r="U15" s="97"/>
      <c r="V15" s="96"/>
      <c r="W15" s="98"/>
      <c r="X15" s="99"/>
      <c r="Y15" s="100"/>
      <c r="Z15" s="98"/>
      <c r="AA15" s="96"/>
      <c r="AB15" s="98"/>
      <c r="AC15" s="99"/>
      <c r="AD15" s="101"/>
      <c r="AE15" s="95"/>
      <c r="AF15" s="26"/>
    </row>
    <row r="16" spans="3:32" ht="12.75">
      <c r="C16" s="91"/>
      <c r="D16" s="94"/>
      <c r="E16" s="94"/>
      <c r="F16" s="93"/>
      <c r="G16" s="94"/>
      <c r="H16" s="91"/>
      <c r="I16" s="94"/>
      <c r="J16" s="94"/>
      <c r="K16" s="93"/>
      <c r="L16" s="94"/>
      <c r="M16" s="95"/>
      <c r="N16" s="96"/>
      <c r="O16" s="96"/>
      <c r="P16" s="97"/>
      <c r="Q16" s="96"/>
      <c r="R16" s="95"/>
      <c r="S16" s="96"/>
      <c r="T16" s="96"/>
      <c r="U16" s="97"/>
      <c r="V16" s="96"/>
      <c r="W16" s="98"/>
      <c r="X16" s="99"/>
      <c r="Y16" s="100"/>
      <c r="Z16" s="98"/>
      <c r="AA16" s="96"/>
      <c r="AB16" s="98"/>
      <c r="AC16" s="99"/>
      <c r="AD16" s="101"/>
      <c r="AE16" s="95"/>
      <c r="AF16" s="26"/>
    </row>
    <row r="17" spans="1:45" ht="12.75">
      <c r="A17" s="90">
        <f aca="true" t="shared" si="19" ref="A17:A33">ROW()-16</f>
        <v>1</v>
      </c>
      <c r="B17" t="s">
        <v>149</v>
      </c>
      <c r="C17" s="91">
        <v>30</v>
      </c>
      <c r="D17" s="92">
        <v>23</v>
      </c>
      <c r="E17" s="92">
        <v>29</v>
      </c>
      <c r="F17" s="93" t="s">
        <v>170</v>
      </c>
      <c r="G17" s="94">
        <f aca="true" t="shared" si="20" ref="G17:G22">SUM(C17:F17)</f>
        <v>82</v>
      </c>
      <c r="H17" s="91">
        <v>26</v>
      </c>
      <c r="I17" s="92">
        <v>27</v>
      </c>
      <c r="J17" s="92">
        <v>28</v>
      </c>
      <c r="K17" s="93" t="s">
        <v>170</v>
      </c>
      <c r="L17" s="94">
        <f aca="true" t="shared" si="21" ref="L17:L25">SUM(H17:K17)</f>
        <v>81</v>
      </c>
      <c r="M17" s="95">
        <v>29</v>
      </c>
      <c r="N17" s="26">
        <v>25</v>
      </c>
      <c r="O17" s="26">
        <v>26</v>
      </c>
      <c r="P17" s="97" t="s">
        <v>170</v>
      </c>
      <c r="Q17" s="96">
        <f>SUM(M17:P17)</f>
        <v>80</v>
      </c>
      <c r="R17" s="95"/>
      <c r="S17" s="26"/>
      <c r="T17" s="26"/>
      <c r="U17" s="97" t="s">
        <v>170</v>
      </c>
      <c r="V17" s="96">
        <f aca="true" t="shared" si="22" ref="V17:V33">SUM(R17:U17)</f>
        <v>0</v>
      </c>
      <c r="W17" s="98" t="s">
        <v>170</v>
      </c>
      <c r="X17" s="99">
        <f aca="true" t="shared" si="23" ref="X17:X33">IF(AQ17&gt;=2,"A.d.W.",AM17)</f>
        <v>243</v>
      </c>
      <c r="Y17" s="100">
        <f aca="true" t="shared" si="24" ref="Y17:Y33">SUM(X17/AF17)</f>
        <v>40.5</v>
      </c>
      <c r="Z17" s="98" t="s">
        <v>171</v>
      </c>
      <c r="AA17" s="96">
        <f aca="true" t="shared" si="25" ref="AA17:AA33">AN17</f>
        <v>82</v>
      </c>
      <c r="AB17" s="98" t="s">
        <v>170</v>
      </c>
      <c r="AC17" s="99">
        <f aca="true" t="shared" si="26" ref="AC17:AC33">SUM(X17-AA17)</f>
        <v>161</v>
      </c>
      <c r="AD17" s="101">
        <f aca="true" t="shared" si="27" ref="AD17:AD33">SUM(AC17/AF17)</f>
        <v>26.833333333333332</v>
      </c>
      <c r="AE17" s="102"/>
      <c r="AF17" s="90">
        <f aca="true" t="shared" si="28" ref="AF17:AF33">AS17</f>
        <v>6</v>
      </c>
      <c r="AI17" s="26">
        <f aca="true" t="shared" si="29" ref="AI17:AI33">G17</f>
        <v>82</v>
      </c>
      <c r="AJ17" s="26">
        <f aca="true" t="shared" si="30" ref="AJ17:AJ33">L17</f>
        <v>81</v>
      </c>
      <c r="AK17" s="26">
        <f aca="true" t="shared" si="31" ref="AK17:AK33">Q17</f>
        <v>80</v>
      </c>
      <c r="AL17" s="26">
        <f aca="true" t="shared" si="32" ref="AL17:AL33">V17</f>
        <v>0</v>
      </c>
      <c r="AM17" s="18">
        <f aca="true" t="shared" si="33" ref="AM17:AM33">SUM(AI17:AL17)</f>
        <v>243</v>
      </c>
      <c r="AN17" s="34">
        <f aca="true" t="shared" si="34" ref="AN17:AN33">LARGE(AI17:AL17,1)</f>
        <v>82</v>
      </c>
      <c r="AO17" s="103">
        <v>1</v>
      </c>
      <c r="AP17" s="34">
        <f aca="true" t="shared" si="35" ref="AP17:AP33">COUNTIF(AI17:AL17,"&gt;0")</f>
        <v>3</v>
      </c>
      <c r="AQ17" s="26">
        <f aca="true" t="shared" si="36" ref="AQ17:AQ33">COUNTIF(AI17:AL17,"=500")</f>
        <v>0</v>
      </c>
      <c r="AR17" s="34">
        <f aca="true" t="shared" si="37" ref="AR17:AR33">SUM(AP17-AQ17)</f>
        <v>3</v>
      </c>
      <c r="AS17" s="34">
        <f aca="true" t="shared" si="38" ref="AS17:AS33">SUM(AP17-AO17)*3</f>
        <v>6</v>
      </c>
    </row>
    <row r="18" spans="1:45" ht="12.75">
      <c r="A18" s="90">
        <f t="shared" si="19"/>
        <v>2</v>
      </c>
      <c r="B18" t="s">
        <v>175</v>
      </c>
      <c r="C18" s="91">
        <v>29</v>
      </c>
      <c r="D18" s="92">
        <v>29</v>
      </c>
      <c r="E18" s="92">
        <v>27</v>
      </c>
      <c r="F18" s="93" t="s">
        <v>170</v>
      </c>
      <c r="G18" s="94">
        <f t="shared" si="20"/>
        <v>85</v>
      </c>
      <c r="H18" s="91">
        <v>28</v>
      </c>
      <c r="I18" s="92">
        <v>27</v>
      </c>
      <c r="J18" s="92">
        <v>26</v>
      </c>
      <c r="K18" s="93" t="s">
        <v>170</v>
      </c>
      <c r="L18" s="94">
        <f t="shared" si="21"/>
        <v>81</v>
      </c>
      <c r="M18" s="95">
        <v>27</v>
      </c>
      <c r="N18" s="26">
        <v>27</v>
      </c>
      <c r="O18" s="26">
        <v>29</v>
      </c>
      <c r="P18" s="97" t="s">
        <v>170</v>
      </c>
      <c r="Q18" s="96">
        <f>SUM(M18:P18)</f>
        <v>83</v>
      </c>
      <c r="R18" s="95"/>
      <c r="S18" s="26"/>
      <c r="T18" s="26"/>
      <c r="U18" s="97" t="s">
        <v>170</v>
      </c>
      <c r="V18" s="96">
        <f t="shared" si="22"/>
        <v>0</v>
      </c>
      <c r="W18" s="98" t="s">
        <v>170</v>
      </c>
      <c r="X18" s="99">
        <f t="shared" si="23"/>
        <v>249</v>
      </c>
      <c r="Y18" s="100">
        <f t="shared" si="24"/>
        <v>41.5</v>
      </c>
      <c r="Z18" s="98" t="s">
        <v>171</v>
      </c>
      <c r="AA18" s="96">
        <f t="shared" si="25"/>
        <v>85</v>
      </c>
      <c r="AB18" s="98" t="s">
        <v>170</v>
      </c>
      <c r="AC18" s="99">
        <f t="shared" si="26"/>
        <v>164</v>
      </c>
      <c r="AD18" s="101">
        <f t="shared" si="27"/>
        <v>27.333333333333332</v>
      </c>
      <c r="AE18" s="102"/>
      <c r="AF18" s="90">
        <f t="shared" si="28"/>
        <v>6</v>
      </c>
      <c r="AI18" s="26">
        <f t="shared" si="29"/>
        <v>85</v>
      </c>
      <c r="AJ18" s="26">
        <f t="shared" si="30"/>
        <v>81</v>
      </c>
      <c r="AK18" s="26">
        <f t="shared" si="31"/>
        <v>83</v>
      </c>
      <c r="AL18" s="26">
        <f t="shared" si="32"/>
        <v>0</v>
      </c>
      <c r="AM18" s="18">
        <f t="shared" si="33"/>
        <v>249</v>
      </c>
      <c r="AN18" s="34">
        <f t="shared" si="34"/>
        <v>85</v>
      </c>
      <c r="AO18" s="103">
        <v>1</v>
      </c>
      <c r="AP18" s="34">
        <f t="shared" si="35"/>
        <v>3</v>
      </c>
      <c r="AQ18" s="26">
        <f t="shared" si="36"/>
        <v>0</v>
      </c>
      <c r="AR18" s="34">
        <f t="shared" si="37"/>
        <v>3</v>
      </c>
      <c r="AS18" s="34">
        <f t="shared" si="38"/>
        <v>6</v>
      </c>
    </row>
    <row r="19" spans="1:45" ht="12.75">
      <c r="A19" s="90">
        <f t="shared" si="19"/>
        <v>3</v>
      </c>
      <c r="B19" t="s">
        <v>176</v>
      </c>
      <c r="C19" s="91">
        <v>29</v>
      </c>
      <c r="D19" s="92">
        <v>29</v>
      </c>
      <c r="E19" s="92">
        <v>28</v>
      </c>
      <c r="F19" s="93" t="s">
        <v>170</v>
      </c>
      <c r="G19" s="94">
        <f t="shared" si="20"/>
        <v>86</v>
      </c>
      <c r="H19" s="91">
        <v>29</v>
      </c>
      <c r="I19" s="92">
        <v>25</v>
      </c>
      <c r="J19" s="92">
        <v>28</v>
      </c>
      <c r="K19" s="93" t="s">
        <v>170</v>
      </c>
      <c r="L19" s="94">
        <f t="shared" si="21"/>
        <v>82</v>
      </c>
      <c r="M19" s="95"/>
      <c r="N19" s="26"/>
      <c r="O19" s="26"/>
      <c r="P19" s="97" t="s">
        <v>170</v>
      </c>
      <c r="Q19" s="96">
        <v>500</v>
      </c>
      <c r="R19" s="95"/>
      <c r="S19" s="26"/>
      <c r="T19" s="26"/>
      <c r="U19" s="97" t="s">
        <v>170</v>
      </c>
      <c r="V19" s="96">
        <f t="shared" si="22"/>
        <v>0</v>
      </c>
      <c r="W19" s="98" t="s">
        <v>170</v>
      </c>
      <c r="X19" s="99">
        <f t="shared" si="23"/>
        <v>668</v>
      </c>
      <c r="Y19" s="100">
        <f t="shared" si="24"/>
        <v>111.33333333333333</v>
      </c>
      <c r="Z19" s="98" t="s">
        <v>171</v>
      </c>
      <c r="AA19" s="96">
        <f t="shared" si="25"/>
        <v>500</v>
      </c>
      <c r="AB19" s="98" t="s">
        <v>170</v>
      </c>
      <c r="AC19" s="99">
        <f t="shared" si="26"/>
        <v>168</v>
      </c>
      <c r="AD19" s="101">
        <f t="shared" si="27"/>
        <v>28</v>
      </c>
      <c r="AE19" s="102"/>
      <c r="AF19" s="90">
        <f t="shared" si="28"/>
        <v>6</v>
      </c>
      <c r="AI19" s="26">
        <f t="shared" si="29"/>
        <v>86</v>
      </c>
      <c r="AJ19" s="26">
        <f t="shared" si="30"/>
        <v>82</v>
      </c>
      <c r="AK19" s="26">
        <f t="shared" si="31"/>
        <v>500</v>
      </c>
      <c r="AL19" s="26">
        <f t="shared" si="32"/>
        <v>0</v>
      </c>
      <c r="AM19" s="18">
        <f t="shared" si="33"/>
        <v>668</v>
      </c>
      <c r="AN19" s="34">
        <f t="shared" si="34"/>
        <v>500</v>
      </c>
      <c r="AO19" s="103">
        <v>1</v>
      </c>
      <c r="AP19" s="34">
        <f t="shared" si="35"/>
        <v>3</v>
      </c>
      <c r="AQ19" s="26">
        <f t="shared" si="36"/>
        <v>1</v>
      </c>
      <c r="AR19" s="34">
        <f t="shared" si="37"/>
        <v>2</v>
      </c>
      <c r="AS19" s="34">
        <f t="shared" si="38"/>
        <v>6</v>
      </c>
    </row>
    <row r="20" spans="1:45" ht="12.75">
      <c r="A20" s="90">
        <f t="shared" si="19"/>
        <v>4</v>
      </c>
      <c r="B20" t="s">
        <v>147</v>
      </c>
      <c r="C20" s="91">
        <v>29</v>
      </c>
      <c r="D20" s="92">
        <v>30</v>
      </c>
      <c r="E20" s="92">
        <v>28</v>
      </c>
      <c r="F20" s="93" t="s">
        <v>170</v>
      </c>
      <c r="G20" s="94">
        <f t="shared" si="20"/>
        <v>87</v>
      </c>
      <c r="H20" s="91">
        <v>31</v>
      </c>
      <c r="I20" s="92">
        <v>28</v>
      </c>
      <c r="J20" s="92">
        <v>26</v>
      </c>
      <c r="K20" s="93" t="s">
        <v>170</v>
      </c>
      <c r="L20" s="94">
        <f t="shared" si="21"/>
        <v>85</v>
      </c>
      <c r="M20" s="95">
        <v>31</v>
      </c>
      <c r="N20" s="26">
        <v>29</v>
      </c>
      <c r="O20" s="26">
        <v>28</v>
      </c>
      <c r="P20" s="97" t="s">
        <v>170</v>
      </c>
      <c r="Q20" s="96">
        <f>SUM(M20:P20)</f>
        <v>88</v>
      </c>
      <c r="R20" s="95"/>
      <c r="S20" s="26"/>
      <c r="T20" s="26"/>
      <c r="U20" s="97" t="s">
        <v>170</v>
      </c>
      <c r="V20" s="96">
        <f t="shared" si="22"/>
        <v>0</v>
      </c>
      <c r="W20" s="98" t="s">
        <v>170</v>
      </c>
      <c r="X20" s="99">
        <f t="shared" si="23"/>
        <v>260</v>
      </c>
      <c r="Y20" s="100">
        <f t="shared" si="24"/>
        <v>43.333333333333336</v>
      </c>
      <c r="Z20" s="98" t="s">
        <v>171</v>
      </c>
      <c r="AA20" s="96">
        <f t="shared" si="25"/>
        <v>88</v>
      </c>
      <c r="AB20" s="98" t="s">
        <v>170</v>
      </c>
      <c r="AC20" s="99">
        <f t="shared" si="26"/>
        <v>172</v>
      </c>
      <c r="AD20" s="101">
        <f t="shared" si="27"/>
        <v>28.666666666666668</v>
      </c>
      <c r="AE20" s="102"/>
      <c r="AF20" s="90">
        <f t="shared" si="28"/>
        <v>6</v>
      </c>
      <c r="AI20" s="26">
        <f t="shared" si="29"/>
        <v>87</v>
      </c>
      <c r="AJ20" s="26">
        <f t="shared" si="30"/>
        <v>85</v>
      </c>
      <c r="AK20" s="26">
        <f t="shared" si="31"/>
        <v>88</v>
      </c>
      <c r="AL20" s="26">
        <f t="shared" si="32"/>
        <v>0</v>
      </c>
      <c r="AM20" s="18">
        <f t="shared" si="33"/>
        <v>260</v>
      </c>
      <c r="AN20" s="34">
        <f t="shared" si="34"/>
        <v>88</v>
      </c>
      <c r="AO20" s="103">
        <v>1</v>
      </c>
      <c r="AP20" s="34">
        <f t="shared" si="35"/>
        <v>3</v>
      </c>
      <c r="AQ20" s="26">
        <f t="shared" si="36"/>
        <v>0</v>
      </c>
      <c r="AR20" s="34">
        <f t="shared" si="37"/>
        <v>3</v>
      </c>
      <c r="AS20" s="34">
        <f t="shared" si="38"/>
        <v>6</v>
      </c>
    </row>
    <row r="21" spans="1:45" ht="12.75">
      <c r="A21" s="90">
        <f t="shared" si="19"/>
        <v>5</v>
      </c>
      <c r="B21" t="s">
        <v>177</v>
      </c>
      <c r="C21" s="91">
        <v>29</v>
      </c>
      <c r="D21" s="94">
        <v>27</v>
      </c>
      <c r="E21" s="94">
        <v>30</v>
      </c>
      <c r="F21" s="93" t="s">
        <v>170</v>
      </c>
      <c r="G21" s="94">
        <f t="shared" si="20"/>
        <v>86</v>
      </c>
      <c r="H21" s="91">
        <v>31</v>
      </c>
      <c r="I21" s="92">
        <v>30</v>
      </c>
      <c r="J21" s="92">
        <v>29</v>
      </c>
      <c r="K21" s="93" t="s">
        <v>170</v>
      </c>
      <c r="L21" s="94">
        <f t="shared" si="21"/>
        <v>90</v>
      </c>
      <c r="M21" s="95">
        <v>30</v>
      </c>
      <c r="N21" s="26">
        <v>29</v>
      </c>
      <c r="O21" s="26">
        <v>31</v>
      </c>
      <c r="P21" s="97" t="s">
        <v>170</v>
      </c>
      <c r="Q21" s="96">
        <f>SUM(M21:P21)</f>
        <v>90</v>
      </c>
      <c r="R21" s="95"/>
      <c r="S21" s="26"/>
      <c r="T21" s="26"/>
      <c r="U21" s="97" t="s">
        <v>170</v>
      </c>
      <c r="V21" s="96">
        <f t="shared" si="22"/>
        <v>0</v>
      </c>
      <c r="W21" s="98" t="s">
        <v>170</v>
      </c>
      <c r="X21" s="99">
        <f t="shared" si="23"/>
        <v>266</v>
      </c>
      <c r="Y21" s="100">
        <f t="shared" si="24"/>
        <v>44.333333333333336</v>
      </c>
      <c r="Z21" s="98" t="s">
        <v>171</v>
      </c>
      <c r="AA21" s="96">
        <f t="shared" si="25"/>
        <v>90</v>
      </c>
      <c r="AB21" s="98" t="s">
        <v>170</v>
      </c>
      <c r="AC21" s="99">
        <f t="shared" si="26"/>
        <v>176</v>
      </c>
      <c r="AD21" s="101">
        <f t="shared" si="27"/>
        <v>29.333333333333332</v>
      </c>
      <c r="AE21" s="102"/>
      <c r="AF21" s="90">
        <f t="shared" si="28"/>
        <v>6</v>
      </c>
      <c r="AI21" s="26">
        <f t="shared" si="29"/>
        <v>86</v>
      </c>
      <c r="AJ21" s="26">
        <f t="shared" si="30"/>
        <v>90</v>
      </c>
      <c r="AK21" s="26">
        <f t="shared" si="31"/>
        <v>90</v>
      </c>
      <c r="AL21" s="26">
        <f t="shared" si="32"/>
        <v>0</v>
      </c>
      <c r="AM21" s="18">
        <f t="shared" si="33"/>
        <v>266</v>
      </c>
      <c r="AN21" s="34">
        <f t="shared" si="34"/>
        <v>90</v>
      </c>
      <c r="AO21" s="103">
        <v>1</v>
      </c>
      <c r="AP21" s="34">
        <f t="shared" si="35"/>
        <v>3</v>
      </c>
      <c r="AQ21" s="26">
        <f t="shared" si="36"/>
        <v>0</v>
      </c>
      <c r="AR21" s="34">
        <f t="shared" si="37"/>
        <v>3</v>
      </c>
      <c r="AS21" s="34">
        <f t="shared" si="38"/>
        <v>6</v>
      </c>
    </row>
    <row r="22" spans="1:45" ht="12.75">
      <c r="A22" s="90">
        <f t="shared" si="19"/>
        <v>6</v>
      </c>
      <c r="B22" t="s">
        <v>161</v>
      </c>
      <c r="C22" s="91">
        <v>30</v>
      </c>
      <c r="D22" s="92">
        <v>26</v>
      </c>
      <c r="E22" s="92">
        <v>34</v>
      </c>
      <c r="F22" s="93" t="s">
        <v>170</v>
      </c>
      <c r="G22" s="94">
        <f t="shared" si="20"/>
        <v>90</v>
      </c>
      <c r="H22" s="91">
        <v>31</v>
      </c>
      <c r="I22" s="92">
        <v>28</v>
      </c>
      <c r="J22" s="92">
        <v>29</v>
      </c>
      <c r="K22" s="93" t="s">
        <v>170</v>
      </c>
      <c r="L22" s="94">
        <f t="shared" si="21"/>
        <v>88</v>
      </c>
      <c r="M22" s="95">
        <v>28</v>
      </c>
      <c r="N22" s="26">
        <v>29</v>
      </c>
      <c r="O22" s="26">
        <v>32</v>
      </c>
      <c r="P22" s="97" t="s">
        <v>170</v>
      </c>
      <c r="Q22" s="96">
        <f>SUM(M22:P22)</f>
        <v>89</v>
      </c>
      <c r="R22" s="95"/>
      <c r="S22" s="26"/>
      <c r="T22" s="26"/>
      <c r="U22" s="97" t="s">
        <v>170</v>
      </c>
      <c r="V22" s="96">
        <f t="shared" si="22"/>
        <v>0</v>
      </c>
      <c r="W22" s="98" t="s">
        <v>170</v>
      </c>
      <c r="X22" s="99">
        <f t="shared" si="23"/>
        <v>267</v>
      </c>
      <c r="Y22" s="100">
        <f t="shared" si="24"/>
        <v>44.5</v>
      </c>
      <c r="Z22" s="98" t="s">
        <v>171</v>
      </c>
      <c r="AA22" s="96">
        <f t="shared" si="25"/>
        <v>90</v>
      </c>
      <c r="AB22" s="98" t="s">
        <v>170</v>
      </c>
      <c r="AC22" s="99">
        <f t="shared" si="26"/>
        <v>177</v>
      </c>
      <c r="AD22" s="101">
        <f t="shared" si="27"/>
        <v>29.5</v>
      </c>
      <c r="AE22" s="102"/>
      <c r="AF22" s="90">
        <f t="shared" si="28"/>
        <v>6</v>
      </c>
      <c r="AI22" s="26">
        <f t="shared" si="29"/>
        <v>90</v>
      </c>
      <c r="AJ22" s="26">
        <f t="shared" si="30"/>
        <v>88</v>
      </c>
      <c r="AK22" s="26">
        <f t="shared" si="31"/>
        <v>89</v>
      </c>
      <c r="AL22" s="26">
        <f t="shared" si="32"/>
        <v>0</v>
      </c>
      <c r="AM22" s="18">
        <f t="shared" si="33"/>
        <v>267</v>
      </c>
      <c r="AN22" s="34">
        <f t="shared" si="34"/>
        <v>90</v>
      </c>
      <c r="AO22" s="103">
        <v>1</v>
      </c>
      <c r="AP22" s="34">
        <f t="shared" si="35"/>
        <v>3</v>
      </c>
      <c r="AQ22" s="26">
        <f t="shared" si="36"/>
        <v>0</v>
      </c>
      <c r="AR22" s="34">
        <f t="shared" si="37"/>
        <v>3</v>
      </c>
      <c r="AS22" s="34">
        <f t="shared" si="38"/>
        <v>6</v>
      </c>
    </row>
    <row r="23" spans="1:45" ht="12.75">
      <c r="A23" s="90">
        <f>ROW()-16</f>
        <v>7</v>
      </c>
      <c r="B23" t="s">
        <v>178</v>
      </c>
      <c r="C23" s="91"/>
      <c r="D23" s="94"/>
      <c r="E23" s="94"/>
      <c r="F23" s="93" t="s">
        <v>170</v>
      </c>
      <c r="G23" s="94">
        <v>500</v>
      </c>
      <c r="H23" s="91">
        <v>30</v>
      </c>
      <c r="I23" s="92">
        <v>31</v>
      </c>
      <c r="J23" s="92">
        <v>30</v>
      </c>
      <c r="K23" s="93" t="s">
        <v>170</v>
      </c>
      <c r="L23" s="94">
        <f t="shared" si="21"/>
        <v>91</v>
      </c>
      <c r="M23" s="95">
        <v>30</v>
      </c>
      <c r="N23" s="26">
        <v>31</v>
      </c>
      <c r="O23" s="26">
        <v>27</v>
      </c>
      <c r="P23" s="97" t="s">
        <v>170</v>
      </c>
      <c r="Q23" s="96">
        <f>SUM(M23:P23)</f>
        <v>88</v>
      </c>
      <c r="R23" s="95"/>
      <c r="S23" s="26"/>
      <c r="T23" s="26"/>
      <c r="U23" s="97" t="s">
        <v>170</v>
      </c>
      <c r="V23" s="96">
        <f t="shared" si="22"/>
        <v>0</v>
      </c>
      <c r="W23" s="98" t="s">
        <v>170</v>
      </c>
      <c r="X23" s="99">
        <f t="shared" si="23"/>
        <v>679</v>
      </c>
      <c r="Y23" s="100">
        <f t="shared" si="24"/>
        <v>113.16666666666667</v>
      </c>
      <c r="Z23" s="98" t="s">
        <v>171</v>
      </c>
      <c r="AA23" s="96">
        <f t="shared" si="25"/>
        <v>500</v>
      </c>
      <c r="AB23" s="98" t="s">
        <v>170</v>
      </c>
      <c r="AC23" s="99">
        <f t="shared" si="26"/>
        <v>179</v>
      </c>
      <c r="AD23" s="101">
        <f t="shared" si="27"/>
        <v>29.833333333333332</v>
      </c>
      <c r="AE23" s="102"/>
      <c r="AF23" s="90">
        <f t="shared" si="28"/>
        <v>6</v>
      </c>
      <c r="AI23" s="26">
        <f t="shared" si="29"/>
        <v>500</v>
      </c>
      <c r="AJ23" s="26">
        <f t="shared" si="30"/>
        <v>91</v>
      </c>
      <c r="AK23" s="26">
        <f t="shared" si="31"/>
        <v>88</v>
      </c>
      <c r="AL23" s="26">
        <f t="shared" si="32"/>
        <v>0</v>
      </c>
      <c r="AM23" s="18">
        <f t="shared" si="33"/>
        <v>679</v>
      </c>
      <c r="AN23" s="34">
        <f t="shared" si="34"/>
        <v>500</v>
      </c>
      <c r="AO23" s="103">
        <v>1</v>
      </c>
      <c r="AP23" s="34">
        <f t="shared" si="35"/>
        <v>3</v>
      </c>
      <c r="AQ23" s="26">
        <f t="shared" si="36"/>
        <v>1</v>
      </c>
      <c r="AR23" s="34">
        <f t="shared" si="37"/>
        <v>2</v>
      </c>
      <c r="AS23" s="34">
        <f t="shared" si="38"/>
        <v>6</v>
      </c>
    </row>
    <row r="24" spans="1:45" ht="12.75">
      <c r="A24" s="90">
        <f t="shared" si="19"/>
        <v>8</v>
      </c>
      <c r="B24" t="s">
        <v>160</v>
      </c>
      <c r="C24" s="91">
        <v>37</v>
      </c>
      <c r="D24" s="92">
        <v>29</v>
      </c>
      <c r="E24" s="92">
        <v>31</v>
      </c>
      <c r="F24" s="93" t="s">
        <v>170</v>
      </c>
      <c r="G24" s="94">
        <f>SUM(C24:F24)</f>
        <v>97</v>
      </c>
      <c r="H24" s="91">
        <v>32</v>
      </c>
      <c r="I24" s="92">
        <v>29</v>
      </c>
      <c r="J24" s="92">
        <v>26</v>
      </c>
      <c r="K24" s="93" t="s">
        <v>170</v>
      </c>
      <c r="L24" s="94">
        <f t="shared" si="21"/>
        <v>87</v>
      </c>
      <c r="M24" s="95"/>
      <c r="N24" s="26"/>
      <c r="O24" s="26"/>
      <c r="P24" s="97" t="s">
        <v>170</v>
      </c>
      <c r="Q24" s="96">
        <v>500</v>
      </c>
      <c r="R24" s="95"/>
      <c r="S24" s="26"/>
      <c r="T24" s="26"/>
      <c r="U24" s="97" t="s">
        <v>170</v>
      </c>
      <c r="V24" s="96">
        <f t="shared" si="22"/>
        <v>0</v>
      </c>
      <c r="W24" s="98" t="s">
        <v>170</v>
      </c>
      <c r="X24" s="99">
        <f t="shared" si="23"/>
        <v>684</v>
      </c>
      <c r="Y24" s="100">
        <f t="shared" si="24"/>
        <v>114</v>
      </c>
      <c r="Z24" s="98" t="s">
        <v>171</v>
      </c>
      <c r="AA24" s="96">
        <f t="shared" si="25"/>
        <v>500</v>
      </c>
      <c r="AB24" s="98" t="s">
        <v>170</v>
      </c>
      <c r="AC24" s="99">
        <f t="shared" si="26"/>
        <v>184</v>
      </c>
      <c r="AD24" s="101">
        <f t="shared" si="27"/>
        <v>30.666666666666668</v>
      </c>
      <c r="AE24" s="102"/>
      <c r="AF24" s="90">
        <f t="shared" si="28"/>
        <v>6</v>
      </c>
      <c r="AI24" s="26">
        <f t="shared" si="29"/>
        <v>97</v>
      </c>
      <c r="AJ24" s="26">
        <f t="shared" si="30"/>
        <v>87</v>
      </c>
      <c r="AK24" s="26">
        <f t="shared" si="31"/>
        <v>500</v>
      </c>
      <c r="AL24" s="26">
        <f t="shared" si="32"/>
        <v>0</v>
      </c>
      <c r="AM24" s="18">
        <f t="shared" si="33"/>
        <v>684</v>
      </c>
      <c r="AN24" s="34">
        <f t="shared" si="34"/>
        <v>500</v>
      </c>
      <c r="AO24" s="103">
        <v>1</v>
      </c>
      <c r="AP24" s="34">
        <f t="shared" si="35"/>
        <v>3</v>
      </c>
      <c r="AQ24" s="26">
        <f t="shared" si="36"/>
        <v>1</v>
      </c>
      <c r="AR24" s="34">
        <f t="shared" si="37"/>
        <v>2</v>
      </c>
      <c r="AS24" s="34">
        <f t="shared" si="38"/>
        <v>6</v>
      </c>
    </row>
    <row r="25" spans="1:45" ht="12.75">
      <c r="A25" s="90">
        <f t="shared" si="19"/>
        <v>9</v>
      </c>
      <c r="B25" t="s">
        <v>179</v>
      </c>
      <c r="C25" s="91">
        <v>31</v>
      </c>
      <c r="D25" s="92">
        <v>34</v>
      </c>
      <c r="E25" s="92">
        <v>30</v>
      </c>
      <c r="F25" s="93" t="s">
        <v>170</v>
      </c>
      <c r="G25" s="94">
        <f>SUM(C25:F25)</f>
        <v>95</v>
      </c>
      <c r="H25" s="91">
        <v>34</v>
      </c>
      <c r="I25" s="92">
        <v>34</v>
      </c>
      <c r="J25" s="92">
        <v>30</v>
      </c>
      <c r="K25" s="93" t="s">
        <v>170</v>
      </c>
      <c r="L25" s="94">
        <f t="shared" si="21"/>
        <v>98</v>
      </c>
      <c r="M25" s="95">
        <v>34</v>
      </c>
      <c r="N25" s="26">
        <v>34</v>
      </c>
      <c r="O25" s="26">
        <v>28</v>
      </c>
      <c r="P25" s="97" t="s">
        <v>170</v>
      </c>
      <c r="Q25" s="96">
        <f>SUM(M25:P25)</f>
        <v>96</v>
      </c>
      <c r="R25" s="95"/>
      <c r="S25" s="26"/>
      <c r="T25" s="26"/>
      <c r="U25" s="97" t="s">
        <v>170</v>
      </c>
      <c r="V25" s="96">
        <f t="shared" si="22"/>
        <v>0</v>
      </c>
      <c r="W25" s="98" t="s">
        <v>170</v>
      </c>
      <c r="X25" s="99">
        <f t="shared" si="23"/>
        <v>289</v>
      </c>
      <c r="Y25" s="100">
        <f t="shared" si="24"/>
        <v>48.166666666666664</v>
      </c>
      <c r="Z25" s="98"/>
      <c r="AA25" s="96">
        <f t="shared" si="25"/>
        <v>98</v>
      </c>
      <c r="AB25" s="98" t="s">
        <v>170</v>
      </c>
      <c r="AC25" s="99">
        <f t="shared" si="26"/>
        <v>191</v>
      </c>
      <c r="AD25" s="101">
        <f t="shared" si="27"/>
        <v>31.833333333333332</v>
      </c>
      <c r="AE25" s="102"/>
      <c r="AF25" s="90">
        <f t="shared" si="28"/>
        <v>6</v>
      </c>
      <c r="AI25" s="26">
        <f t="shared" si="29"/>
        <v>95</v>
      </c>
      <c r="AJ25" s="26">
        <f t="shared" si="30"/>
        <v>98</v>
      </c>
      <c r="AK25" s="26">
        <f t="shared" si="31"/>
        <v>96</v>
      </c>
      <c r="AL25" s="26">
        <f t="shared" si="32"/>
        <v>0</v>
      </c>
      <c r="AM25" s="18">
        <f t="shared" si="33"/>
        <v>289</v>
      </c>
      <c r="AN25" s="34">
        <f t="shared" si="34"/>
        <v>98</v>
      </c>
      <c r="AO25" s="103">
        <v>1</v>
      </c>
      <c r="AP25" s="34">
        <f t="shared" si="35"/>
        <v>3</v>
      </c>
      <c r="AQ25" s="26">
        <f t="shared" si="36"/>
        <v>0</v>
      </c>
      <c r="AR25" s="34">
        <f t="shared" si="37"/>
        <v>3</v>
      </c>
      <c r="AS25" s="34">
        <f t="shared" si="38"/>
        <v>6</v>
      </c>
    </row>
    <row r="26" spans="1:45" ht="12.75">
      <c r="A26" s="90">
        <f t="shared" si="19"/>
        <v>10</v>
      </c>
      <c r="B26" t="s">
        <v>180</v>
      </c>
      <c r="C26" s="91"/>
      <c r="D26" s="92"/>
      <c r="E26" s="92"/>
      <c r="F26" s="93" t="s">
        <v>170</v>
      </c>
      <c r="G26" s="94">
        <v>500</v>
      </c>
      <c r="H26" s="91"/>
      <c r="I26" s="92"/>
      <c r="J26" s="92"/>
      <c r="K26" s="93" t="s">
        <v>170</v>
      </c>
      <c r="L26" s="94">
        <v>500</v>
      </c>
      <c r="M26" s="95">
        <v>32</v>
      </c>
      <c r="N26" s="26">
        <v>25</v>
      </c>
      <c r="O26" s="26">
        <v>33</v>
      </c>
      <c r="P26" s="97" t="s">
        <v>170</v>
      </c>
      <c r="Q26" s="96">
        <f>SUM(M26:P26)</f>
        <v>90</v>
      </c>
      <c r="R26" s="95"/>
      <c r="S26" s="26"/>
      <c r="T26" s="26"/>
      <c r="U26" s="97" t="s">
        <v>170</v>
      </c>
      <c r="V26" s="96">
        <f t="shared" si="22"/>
        <v>0</v>
      </c>
      <c r="W26" s="98" t="s">
        <v>170</v>
      </c>
      <c r="X26" s="99" t="str">
        <f t="shared" si="23"/>
        <v>A.d.W.</v>
      </c>
      <c r="Y26" s="100" t="e">
        <f t="shared" si="24"/>
        <v>#VALUE!</v>
      </c>
      <c r="Z26" s="98" t="s">
        <v>171</v>
      </c>
      <c r="AA26" s="96">
        <f t="shared" si="25"/>
        <v>500</v>
      </c>
      <c r="AB26" s="98" t="s">
        <v>170</v>
      </c>
      <c r="AC26" s="99" t="e">
        <f t="shared" si="26"/>
        <v>#VALUE!</v>
      </c>
      <c r="AD26" s="101" t="e">
        <f t="shared" si="27"/>
        <v>#VALUE!</v>
      </c>
      <c r="AE26" s="102"/>
      <c r="AF26" s="90">
        <f t="shared" si="28"/>
        <v>6</v>
      </c>
      <c r="AI26" s="26">
        <f t="shared" si="29"/>
        <v>500</v>
      </c>
      <c r="AJ26" s="26">
        <f t="shared" si="30"/>
        <v>500</v>
      </c>
      <c r="AK26" s="26">
        <f t="shared" si="31"/>
        <v>90</v>
      </c>
      <c r="AL26" s="26">
        <f t="shared" si="32"/>
        <v>0</v>
      </c>
      <c r="AM26" s="18">
        <f t="shared" si="33"/>
        <v>1090</v>
      </c>
      <c r="AN26" s="34">
        <f t="shared" si="34"/>
        <v>500</v>
      </c>
      <c r="AO26" s="103">
        <v>1</v>
      </c>
      <c r="AP26" s="34">
        <f t="shared" si="35"/>
        <v>3</v>
      </c>
      <c r="AQ26" s="26">
        <f t="shared" si="36"/>
        <v>2</v>
      </c>
      <c r="AR26" s="34">
        <f t="shared" si="37"/>
        <v>1</v>
      </c>
      <c r="AS26" s="34">
        <f t="shared" si="38"/>
        <v>6</v>
      </c>
    </row>
    <row r="27" spans="1:45" ht="12.75">
      <c r="A27" s="90">
        <f>ROW()-16</f>
        <v>11</v>
      </c>
      <c r="B27" t="s">
        <v>159</v>
      </c>
      <c r="C27" s="91">
        <v>29</v>
      </c>
      <c r="D27" s="94">
        <v>23</v>
      </c>
      <c r="E27" s="94">
        <v>28</v>
      </c>
      <c r="F27" s="93" t="s">
        <v>170</v>
      </c>
      <c r="G27" s="94">
        <f>SUM(C27:F27)</f>
        <v>80</v>
      </c>
      <c r="H27" s="91"/>
      <c r="I27" s="92"/>
      <c r="J27" s="92"/>
      <c r="K27" s="93" t="s">
        <v>170</v>
      </c>
      <c r="L27" s="94">
        <v>500</v>
      </c>
      <c r="M27" s="95" t="s">
        <v>169</v>
      </c>
      <c r="N27" s="26" t="s">
        <v>169</v>
      </c>
      <c r="O27" s="26" t="s">
        <v>169</v>
      </c>
      <c r="P27" s="97" t="s">
        <v>170</v>
      </c>
      <c r="Q27" s="96">
        <v>500</v>
      </c>
      <c r="R27" s="95"/>
      <c r="S27" s="26"/>
      <c r="T27" s="26"/>
      <c r="U27" s="97" t="s">
        <v>170</v>
      </c>
      <c r="V27" s="96">
        <f t="shared" si="22"/>
        <v>0</v>
      </c>
      <c r="W27" s="98" t="s">
        <v>170</v>
      </c>
      <c r="X27" s="99" t="str">
        <f t="shared" si="23"/>
        <v>A.d.W.</v>
      </c>
      <c r="Y27" s="100" t="e">
        <f t="shared" si="24"/>
        <v>#VALUE!</v>
      </c>
      <c r="Z27" s="98" t="s">
        <v>171</v>
      </c>
      <c r="AA27" s="96">
        <f t="shared" si="25"/>
        <v>500</v>
      </c>
      <c r="AB27" s="98" t="s">
        <v>170</v>
      </c>
      <c r="AC27" s="99" t="e">
        <f t="shared" si="26"/>
        <v>#VALUE!</v>
      </c>
      <c r="AD27" s="101" t="e">
        <f t="shared" si="27"/>
        <v>#VALUE!</v>
      </c>
      <c r="AE27" s="102"/>
      <c r="AF27" s="90">
        <f t="shared" si="28"/>
        <v>6</v>
      </c>
      <c r="AI27" s="26">
        <f t="shared" si="29"/>
        <v>80</v>
      </c>
      <c r="AJ27" s="26">
        <f t="shared" si="30"/>
        <v>500</v>
      </c>
      <c r="AK27" s="26">
        <f t="shared" si="31"/>
        <v>500</v>
      </c>
      <c r="AL27" s="26">
        <f t="shared" si="32"/>
        <v>0</v>
      </c>
      <c r="AM27" s="18">
        <f t="shared" si="33"/>
        <v>1080</v>
      </c>
      <c r="AN27" s="34">
        <f t="shared" si="34"/>
        <v>500</v>
      </c>
      <c r="AO27" s="103">
        <v>1</v>
      </c>
      <c r="AP27" s="34">
        <f t="shared" si="35"/>
        <v>3</v>
      </c>
      <c r="AQ27" s="26">
        <f t="shared" si="36"/>
        <v>2</v>
      </c>
      <c r="AR27" s="34">
        <f t="shared" si="37"/>
        <v>1</v>
      </c>
      <c r="AS27" s="34">
        <f t="shared" si="38"/>
        <v>6</v>
      </c>
    </row>
    <row r="28" spans="1:45" ht="12.75">
      <c r="A28" s="90">
        <f t="shared" si="19"/>
        <v>12</v>
      </c>
      <c r="B28" t="s">
        <v>152</v>
      </c>
      <c r="C28" s="91"/>
      <c r="D28" s="92"/>
      <c r="E28" s="92"/>
      <c r="F28" s="93" t="s">
        <v>170</v>
      </c>
      <c r="G28" s="94">
        <v>500</v>
      </c>
      <c r="H28" s="91">
        <v>27</v>
      </c>
      <c r="I28" s="92">
        <v>32</v>
      </c>
      <c r="J28" s="92">
        <v>26</v>
      </c>
      <c r="K28" s="93" t="s">
        <v>170</v>
      </c>
      <c r="L28" s="94">
        <f>SUM(H28:K28)</f>
        <v>85</v>
      </c>
      <c r="M28" s="95"/>
      <c r="N28" s="26"/>
      <c r="O28" s="26"/>
      <c r="P28" s="97" t="s">
        <v>170</v>
      </c>
      <c r="Q28" s="96">
        <v>500</v>
      </c>
      <c r="R28" s="95"/>
      <c r="S28" s="26"/>
      <c r="T28" s="26"/>
      <c r="U28" s="97" t="s">
        <v>170</v>
      </c>
      <c r="V28" s="96">
        <f t="shared" si="22"/>
        <v>0</v>
      </c>
      <c r="W28" s="98" t="s">
        <v>170</v>
      </c>
      <c r="X28" s="99" t="str">
        <f t="shared" si="23"/>
        <v>A.d.W.</v>
      </c>
      <c r="Y28" s="100" t="e">
        <f t="shared" si="24"/>
        <v>#VALUE!</v>
      </c>
      <c r="Z28" s="98" t="s">
        <v>171</v>
      </c>
      <c r="AA28" s="96">
        <f t="shared" si="25"/>
        <v>500</v>
      </c>
      <c r="AB28" s="98" t="s">
        <v>170</v>
      </c>
      <c r="AC28" s="99" t="e">
        <f t="shared" si="26"/>
        <v>#VALUE!</v>
      </c>
      <c r="AD28" s="101" t="e">
        <f t="shared" si="27"/>
        <v>#VALUE!</v>
      </c>
      <c r="AE28" s="102"/>
      <c r="AF28" s="90">
        <f t="shared" si="28"/>
        <v>6</v>
      </c>
      <c r="AI28" s="26">
        <f t="shared" si="29"/>
        <v>500</v>
      </c>
      <c r="AJ28" s="26">
        <f t="shared" si="30"/>
        <v>85</v>
      </c>
      <c r="AK28" s="26">
        <f t="shared" si="31"/>
        <v>500</v>
      </c>
      <c r="AL28" s="26">
        <f t="shared" si="32"/>
        <v>0</v>
      </c>
      <c r="AM28" s="18">
        <f t="shared" si="33"/>
        <v>1085</v>
      </c>
      <c r="AN28" s="34">
        <f t="shared" si="34"/>
        <v>500</v>
      </c>
      <c r="AO28" s="103">
        <v>1</v>
      </c>
      <c r="AP28" s="34">
        <f t="shared" si="35"/>
        <v>3</v>
      </c>
      <c r="AQ28" s="26">
        <f t="shared" si="36"/>
        <v>2</v>
      </c>
      <c r="AR28" s="34">
        <f t="shared" si="37"/>
        <v>1</v>
      </c>
      <c r="AS28" s="34">
        <f t="shared" si="38"/>
        <v>6</v>
      </c>
    </row>
    <row r="29" spans="1:45" ht="12.75">
      <c r="A29" s="90">
        <f t="shared" si="19"/>
        <v>13</v>
      </c>
      <c r="B29" t="s">
        <v>156</v>
      </c>
      <c r="C29" s="91"/>
      <c r="D29" s="92"/>
      <c r="E29" s="92"/>
      <c r="F29" s="93" t="s">
        <v>170</v>
      </c>
      <c r="G29" s="94">
        <v>500</v>
      </c>
      <c r="H29" s="91">
        <v>40</v>
      </c>
      <c r="I29" s="92">
        <v>35</v>
      </c>
      <c r="J29" s="92">
        <v>35</v>
      </c>
      <c r="K29" s="93" t="s">
        <v>170</v>
      </c>
      <c r="L29" s="94">
        <f>SUM(H29:K29)</f>
        <v>110</v>
      </c>
      <c r="M29" s="95"/>
      <c r="N29" s="26"/>
      <c r="O29" s="26"/>
      <c r="P29" s="97" t="s">
        <v>170</v>
      </c>
      <c r="Q29" s="96">
        <v>500</v>
      </c>
      <c r="R29" s="95"/>
      <c r="S29" s="26"/>
      <c r="T29" s="26"/>
      <c r="U29" s="97" t="s">
        <v>170</v>
      </c>
      <c r="V29" s="96">
        <f t="shared" si="22"/>
        <v>0</v>
      </c>
      <c r="W29" s="98" t="s">
        <v>170</v>
      </c>
      <c r="X29" s="99" t="str">
        <f t="shared" si="23"/>
        <v>A.d.W.</v>
      </c>
      <c r="Y29" s="100" t="e">
        <f t="shared" si="24"/>
        <v>#VALUE!</v>
      </c>
      <c r="Z29" s="98" t="s">
        <v>171</v>
      </c>
      <c r="AA29" s="96">
        <f t="shared" si="25"/>
        <v>500</v>
      </c>
      <c r="AB29" s="98" t="s">
        <v>170</v>
      </c>
      <c r="AC29" s="99" t="e">
        <f t="shared" si="26"/>
        <v>#VALUE!</v>
      </c>
      <c r="AD29" s="101" t="e">
        <f t="shared" si="27"/>
        <v>#VALUE!</v>
      </c>
      <c r="AE29" s="102"/>
      <c r="AF29" s="90">
        <f t="shared" si="28"/>
        <v>6</v>
      </c>
      <c r="AI29" s="26">
        <f t="shared" si="29"/>
        <v>500</v>
      </c>
      <c r="AJ29" s="26">
        <f t="shared" si="30"/>
        <v>110</v>
      </c>
      <c r="AK29" s="26">
        <f t="shared" si="31"/>
        <v>500</v>
      </c>
      <c r="AL29" s="26">
        <f t="shared" si="32"/>
        <v>0</v>
      </c>
      <c r="AM29" s="18">
        <f t="shared" si="33"/>
        <v>1110</v>
      </c>
      <c r="AN29" s="34">
        <f t="shared" si="34"/>
        <v>500</v>
      </c>
      <c r="AO29" s="103">
        <v>1</v>
      </c>
      <c r="AP29" s="34">
        <f t="shared" si="35"/>
        <v>3</v>
      </c>
      <c r="AQ29" s="26">
        <f t="shared" si="36"/>
        <v>2</v>
      </c>
      <c r="AR29" s="34">
        <f t="shared" si="37"/>
        <v>1</v>
      </c>
      <c r="AS29" s="34">
        <f t="shared" si="38"/>
        <v>6</v>
      </c>
    </row>
    <row r="30" spans="1:45" ht="12.75">
      <c r="A30" s="90">
        <f t="shared" si="19"/>
        <v>14</v>
      </c>
      <c r="B30" t="s">
        <v>181</v>
      </c>
      <c r="C30" s="91"/>
      <c r="D30" s="92"/>
      <c r="E30" s="92"/>
      <c r="F30" s="93" t="s">
        <v>170</v>
      </c>
      <c r="G30" s="94">
        <v>500</v>
      </c>
      <c r="H30" s="91"/>
      <c r="I30" s="92"/>
      <c r="J30" s="92"/>
      <c r="K30" s="93" t="s">
        <v>170</v>
      </c>
      <c r="L30" s="94">
        <v>500</v>
      </c>
      <c r="M30" s="95">
        <v>40</v>
      </c>
      <c r="N30" s="26">
        <v>35</v>
      </c>
      <c r="O30" s="26">
        <v>31</v>
      </c>
      <c r="P30" s="97" t="s">
        <v>170</v>
      </c>
      <c r="Q30" s="96">
        <f>SUM(M30:P30)</f>
        <v>106</v>
      </c>
      <c r="R30" s="95"/>
      <c r="S30" s="26"/>
      <c r="T30" s="26"/>
      <c r="U30" s="97" t="s">
        <v>170</v>
      </c>
      <c r="V30" s="96">
        <f t="shared" si="22"/>
        <v>0</v>
      </c>
      <c r="W30" s="98" t="s">
        <v>170</v>
      </c>
      <c r="X30" s="99" t="str">
        <f t="shared" si="23"/>
        <v>A.d.W.</v>
      </c>
      <c r="Y30" s="100" t="e">
        <f t="shared" si="24"/>
        <v>#VALUE!</v>
      </c>
      <c r="Z30" s="98"/>
      <c r="AA30" s="96">
        <f t="shared" si="25"/>
        <v>500</v>
      </c>
      <c r="AB30" s="98" t="s">
        <v>170</v>
      </c>
      <c r="AC30" s="99" t="e">
        <f t="shared" si="26"/>
        <v>#VALUE!</v>
      </c>
      <c r="AD30" s="101" t="e">
        <f t="shared" si="27"/>
        <v>#VALUE!</v>
      </c>
      <c r="AE30" s="102"/>
      <c r="AF30" s="90">
        <f t="shared" si="28"/>
        <v>6</v>
      </c>
      <c r="AI30" s="26">
        <f t="shared" si="29"/>
        <v>500</v>
      </c>
      <c r="AJ30" s="26">
        <f t="shared" si="30"/>
        <v>500</v>
      </c>
      <c r="AK30" s="26">
        <f t="shared" si="31"/>
        <v>106</v>
      </c>
      <c r="AL30" s="26">
        <f t="shared" si="32"/>
        <v>0</v>
      </c>
      <c r="AM30" s="18">
        <f t="shared" si="33"/>
        <v>1106</v>
      </c>
      <c r="AN30" s="34">
        <f t="shared" si="34"/>
        <v>500</v>
      </c>
      <c r="AO30" s="103">
        <v>1</v>
      </c>
      <c r="AP30" s="34">
        <f t="shared" si="35"/>
        <v>3</v>
      </c>
      <c r="AQ30" s="26">
        <f t="shared" si="36"/>
        <v>2</v>
      </c>
      <c r="AR30" s="34">
        <f t="shared" si="37"/>
        <v>1</v>
      </c>
      <c r="AS30" s="34">
        <f t="shared" si="38"/>
        <v>6</v>
      </c>
    </row>
    <row r="31" spans="1:45" ht="12.75">
      <c r="A31" s="90">
        <f t="shared" si="19"/>
        <v>15</v>
      </c>
      <c r="B31" t="s">
        <v>182</v>
      </c>
      <c r="C31" s="91"/>
      <c r="D31" s="92"/>
      <c r="E31" s="92"/>
      <c r="F31" s="93" t="s">
        <v>170</v>
      </c>
      <c r="G31" s="94">
        <v>500</v>
      </c>
      <c r="H31" s="91"/>
      <c r="I31" s="92"/>
      <c r="J31" s="92"/>
      <c r="K31" s="93" t="s">
        <v>170</v>
      </c>
      <c r="L31" s="94">
        <v>500</v>
      </c>
      <c r="M31" s="95">
        <v>42</v>
      </c>
      <c r="N31" s="26">
        <v>30</v>
      </c>
      <c r="O31" s="26">
        <v>35</v>
      </c>
      <c r="P31" s="97" t="s">
        <v>170</v>
      </c>
      <c r="Q31" s="96">
        <f>SUM(M31:P31)</f>
        <v>107</v>
      </c>
      <c r="R31" s="95"/>
      <c r="S31" s="26"/>
      <c r="T31" s="26"/>
      <c r="U31" s="97" t="s">
        <v>170</v>
      </c>
      <c r="V31" s="96">
        <f t="shared" si="22"/>
        <v>0</v>
      </c>
      <c r="W31" s="98" t="s">
        <v>170</v>
      </c>
      <c r="X31" s="99" t="str">
        <f t="shared" si="23"/>
        <v>A.d.W.</v>
      </c>
      <c r="Y31" s="100" t="e">
        <f t="shared" si="24"/>
        <v>#VALUE!</v>
      </c>
      <c r="Z31" s="98" t="s">
        <v>171</v>
      </c>
      <c r="AA31" s="96">
        <f t="shared" si="25"/>
        <v>500</v>
      </c>
      <c r="AB31" s="98" t="s">
        <v>170</v>
      </c>
      <c r="AC31" s="99" t="e">
        <f t="shared" si="26"/>
        <v>#VALUE!</v>
      </c>
      <c r="AD31" s="101" t="e">
        <f t="shared" si="27"/>
        <v>#VALUE!</v>
      </c>
      <c r="AE31" s="102"/>
      <c r="AF31" s="90">
        <f t="shared" si="28"/>
        <v>6</v>
      </c>
      <c r="AI31" s="26">
        <f t="shared" si="29"/>
        <v>500</v>
      </c>
      <c r="AJ31" s="26">
        <f t="shared" si="30"/>
        <v>500</v>
      </c>
      <c r="AK31" s="26">
        <f t="shared" si="31"/>
        <v>107</v>
      </c>
      <c r="AL31" s="26">
        <f t="shared" si="32"/>
        <v>0</v>
      </c>
      <c r="AM31" s="18">
        <f t="shared" si="33"/>
        <v>1107</v>
      </c>
      <c r="AN31" s="34">
        <f t="shared" si="34"/>
        <v>500</v>
      </c>
      <c r="AO31" s="103">
        <v>1</v>
      </c>
      <c r="AP31" s="34">
        <f t="shared" si="35"/>
        <v>3</v>
      </c>
      <c r="AQ31" s="26">
        <f t="shared" si="36"/>
        <v>2</v>
      </c>
      <c r="AR31" s="34">
        <f t="shared" si="37"/>
        <v>1</v>
      </c>
      <c r="AS31" s="34">
        <f t="shared" si="38"/>
        <v>6</v>
      </c>
    </row>
    <row r="32" spans="1:45" ht="12.75" outlineLevel="2">
      <c r="A32" s="90">
        <f t="shared" si="19"/>
        <v>16</v>
      </c>
      <c r="B32" t="s">
        <v>183</v>
      </c>
      <c r="C32" s="91"/>
      <c r="D32" s="92"/>
      <c r="E32" s="92"/>
      <c r="F32" s="93" t="s">
        <v>170</v>
      </c>
      <c r="G32" s="94">
        <f>SUM(C32:F32)</f>
        <v>0</v>
      </c>
      <c r="H32" s="91"/>
      <c r="I32" s="92"/>
      <c r="J32" s="92"/>
      <c r="K32" s="93" t="s">
        <v>170</v>
      </c>
      <c r="L32" s="94">
        <f>SUM(H32:K32)</f>
        <v>0</v>
      </c>
      <c r="M32" s="95"/>
      <c r="N32" s="26"/>
      <c r="O32" s="26"/>
      <c r="P32" s="97" t="s">
        <v>170</v>
      </c>
      <c r="Q32" s="96">
        <f>SUM(M32:P32)</f>
        <v>0</v>
      </c>
      <c r="R32" s="95"/>
      <c r="S32" s="26"/>
      <c r="T32" s="26"/>
      <c r="U32" s="97" t="s">
        <v>170</v>
      </c>
      <c r="V32" s="96">
        <f t="shared" si="22"/>
        <v>0</v>
      </c>
      <c r="W32" s="98" t="s">
        <v>170</v>
      </c>
      <c r="X32" s="99">
        <f t="shared" si="23"/>
        <v>0</v>
      </c>
      <c r="Y32" s="100">
        <f t="shared" si="24"/>
        <v>0</v>
      </c>
      <c r="Z32" s="98" t="s">
        <v>171</v>
      </c>
      <c r="AA32" s="96">
        <f t="shared" si="25"/>
        <v>0</v>
      </c>
      <c r="AB32" s="98" t="s">
        <v>170</v>
      </c>
      <c r="AC32" s="99">
        <f t="shared" si="26"/>
        <v>0</v>
      </c>
      <c r="AD32" s="101">
        <f t="shared" si="27"/>
        <v>0</v>
      </c>
      <c r="AE32" s="102"/>
      <c r="AF32" s="90">
        <f t="shared" si="28"/>
        <v>-3</v>
      </c>
      <c r="AI32" s="26">
        <f t="shared" si="29"/>
        <v>0</v>
      </c>
      <c r="AJ32" s="26">
        <f t="shared" si="30"/>
        <v>0</v>
      </c>
      <c r="AK32" s="26">
        <f t="shared" si="31"/>
        <v>0</v>
      </c>
      <c r="AL32" s="26">
        <f t="shared" si="32"/>
        <v>0</v>
      </c>
      <c r="AM32" s="18">
        <f t="shared" si="33"/>
        <v>0</v>
      </c>
      <c r="AN32" s="34">
        <f t="shared" si="34"/>
        <v>0</v>
      </c>
      <c r="AO32" s="103">
        <v>1</v>
      </c>
      <c r="AP32" s="34">
        <f t="shared" si="35"/>
        <v>0</v>
      </c>
      <c r="AQ32" s="26">
        <f t="shared" si="36"/>
        <v>0</v>
      </c>
      <c r="AR32" s="34">
        <f t="shared" si="37"/>
        <v>0</v>
      </c>
      <c r="AS32" s="34">
        <f t="shared" si="38"/>
        <v>-3</v>
      </c>
    </row>
    <row r="33" spans="1:45" ht="12.75" outlineLevel="2">
      <c r="A33" s="90">
        <f t="shared" si="19"/>
        <v>17</v>
      </c>
      <c r="B33" t="s">
        <v>184</v>
      </c>
      <c r="C33" s="91"/>
      <c r="D33" s="94"/>
      <c r="E33" s="94"/>
      <c r="F33" s="93" t="s">
        <v>170</v>
      </c>
      <c r="G33" s="94">
        <f>SUM(C33:F33)</f>
        <v>0</v>
      </c>
      <c r="H33" s="91"/>
      <c r="I33" s="92"/>
      <c r="J33" s="92"/>
      <c r="K33" s="93" t="s">
        <v>170</v>
      </c>
      <c r="L33" s="94">
        <f>SUM(H33:K33)</f>
        <v>0</v>
      </c>
      <c r="M33" s="95"/>
      <c r="N33" s="26"/>
      <c r="O33" s="26"/>
      <c r="P33" s="97" t="s">
        <v>170</v>
      </c>
      <c r="Q33" s="96">
        <f>SUM(M33:P33)</f>
        <v>0</v>
      </c>
      <c r="R33" s="95"/>
      <c r="S33" s="26"/>
      <c r="T33" s="26"/>
      <c r="U33" s="97" t="s">
        <v>170</v>
      </c>
      <c r="V33" s="96">
        <f t="shared" si="22"/>
        <v>0</v>
      </c>
      <c r="W33" s="98" t="s">
        <v>170</v>
      </c>
      <c r="X33" s="99">
        <f t="shared" si="23"/>
        <v>0</v>
      </c>
      <c r="Y33" s="100">
        <f t="shared" si="24"/>
        <v>0</v>
      </c>
      <c r="Z33" s="98" t="s">
        <v>171</v>
      </c>
      <c r="AA33" s="96">
        <f t="shared" si="25"/>
        <v>0</v>
      </c>
      <c r="AB33" s="98" t="s">
        <v>170</v>
      </c>
      <c r="AC33" s="99">
        <f t="shared" si="26"/>
        <v>0</v>
      </c>
      <c r="AD33" s="101">
        <f t="shared" si="27"/>
        <v>0</v>
      </c>
      <c r="AE33" s="102"/>
      <c r="AF33" s="90">
        <f t="shared" si="28"/>
        <v>-3</v>
      </c>
      <c r="AI33" s="26">
        <f t="shared" si="29"/>
        <v>0</v>
      </c>
      <c r="AJ33" s="26">
        <f t="shared" si="30"/>
        <v>0</v>
      </c>
      <c r="AK33" s="26">
        <f t="shared" si="31"/>
        <v>0</v>
      </c>
      <c r="AL33" s="26">
        <f t="shared" si="32"/>
        <v>0</v>
      </c>
      <c r="AM33" s="18">
        <f t="shared" si="33"/>
        <v>0</v>
      </c>
      <c r="AN33" s="34">
        <f t="shared" si="34"/>
        <v>0</v>
      </c>
      <c r="AO33" s="103">
        <v>1</v>
      </c>
      <c r="AP33" s="34">
        <f t="shared" si="35"/>
        <v>0</v>
      </c>
      <c r="AQ33" s="26">
        <f t="shared" si="36"/>
        <v>0</v>
      </c>
      <c r="AR33" s="34">
        <f t="shared" si="37"/>
        <v>0</v>
      </c>
      <c r="AS33" s="34">
        <f t="shared" si="38"/>
        <v>-3</v>
      </c>
    </row>
    <row r="34" spans="3:31" ht="12.75">
      <c r="C34" s="91"/>
      <c r="D34" s="94"/>
      <c r="E34" s="94"/>
      <c r="F34" s="93"/>
      <c r="G34" s="94"/>
      <c r="H34" s="91"/>
      <c r="I34" s="94"/>
      <c r="J34" s="94"/>
      <c r="K34" s="93"/>
      <c r="L34" s="94"/>
      <c r="M34" s="95"/>
      <c r="N34" s="96"/>
      <c r="O34" s="96"/>
      <c r="P34" s="97"/>
      <c r="Q34" s="96"/>
      <c r="R34" s="95"/>
      <c r="S34" s="26"/>
      <c r="T34" s="26"/>
      <c r="U34" s="97"/>
      <c r="V34" s="96"/>
      <c r="W34" s="98"/>
      <c r="X34" s="99"/>
      <c r="Y34" s="100"/>
      <c r="Z34" s="98"/>
      <c r="AA34" s="96"/>
      <c r="AB34" s="98"/>
      <c r="AC34" s="99"/>
      <c r="AD34" s="101"/>
      <c r="AE34" s="102"/>
    </row>
    <row r="35" spans="2:31" ht="19.5">
      <c r="B35" s="81" t="s">
        <v>185</v>
      </c>
      <c r="C35" s="91"/>
      <c r="D35" s="94"/>
      <c r="E35" s="94"/>
      <c r="F35" s="93"/>
      <c r="G35" s="94"/>
      <c r="H35" s="91"/>
      <c r="I35" s="94"/>
      <c r="J35" s="94"/>
      <c r="K35" s="93"/>
      <c r="L35" s="94"/>
      <c r="M35" s="95"/>
      <c r="N35" s="96"/>
      <c r="O35" s="96"/>
      <c r="P35" s="97"/>
      <c r="Q35" s="96"/>
      <c r="R35" s="95"/>
      <c r="S35" s="96"/>
      <c r="T35" s="96"/>
      <c r="U35" s="97"/>
      <c r="V35" s="96"/>
      <c r="W35" s="98"/>
      <c r="X35" s="99"/>
      <c r="Y35" s="100"/>
      <c r="Z35" s="98"/>
      <c r="AA35" s="96"/>
      <c r="AB35" s="98"/>
      <c r="AC35" s="99"/>
      <c r="AD35" s="101"/>
      <c r="AE35" s="102"/>
    </row>
    <row r="36" spans="3:31" ht="12.75">
      <c r="C36" s="91"/>
      <c r="D36" s="94"/>
      <c r="E36" s="94"/>
      <c r="F36" s="93"/>
      <c r="G36" s="94"/>
      <c r="H36" s="91"/>
      <c r="I36" s="94"/>
      <c r="J36" s="94"/>
      <c r="K36" s="93"/>
      <c r="L36" s="94"/>
      <c r="M36" s="95"/>
      <c r="N36" s="96"/>
      <c r="O36" s="96"/>
      <c r="P36" s="97"/>
      <c r="Q36" s="96"/>
      <c r="R36" s="95"/>
      <c r="S36" s="96"/>
      <c r="T36" s="96"/>
      <c r="U36" s="97"/>
      <c r="V36" s="96"/>
      <c r="W36" s="98"/>
      <c r="X36" s="99"/>
      <c r="Y36" s="100"/>
      <c r="Z36" s="98"/>
      <c r="AA36" s="96"/>
      <c r="AB36" s="98"/>
      <c r="AC36" s="99"/>
      <c r="AD36" s="101"/>
      <c r="AE36" s="102"/>
    </row>
    <row r="37" spans="1:45" ht="12.75">
      <c r="A37" s="90">
        <f>ROW()-36</f>
        <v>1</v>
      </c>
      <c r="B37" t="s">
        <v>186</v>
      </c>
      <c r="C37" s="91">
        <v>31</v>
      </c>
      <c r="D37" s="94">
        <v>30</v>
      </c>
      <c r="E37" s="94">
        <v>34</v>
      </c>
      <c r="F37" s="93" t="s">
        <v>170</v>
      </c>
      <c r="G37" s="94">
        <f>SUM(C37:F37)</f>
        <v>95</v>
      </c>
      <c r="H37" s="91">
        <v>36</v>
      </c>
      <c r="I37" s="92">
        <v>34</v>
      </c>
      <c r="J37" s="92">
        <v>38</v>
      </c>
      <c r="K37" s="93" t="s">
        <v>170</v>
      </c>
      <c r="L37" s="94">
        <f>SUM(H37:K37)</f>
        <v>108</v>
      </c>
      <c r="M37" s="95"/>
      <c r="N37" s="26"/>
      <c r="O37" s="26"/>
      <c r="P37" s="97" t="s">
        <v>170</v>
      </c>
      <c r="Q37" s="96">
        <f>SUM(M37:P37)</f>
        <v>0</v>
      </c>
      <c r="R37" s="95"/>
      <c r="S37" s="96"/>
      <c r="T37" s="96"/>
      <c r="U37" s="97" t="s">
        <v>170</v>
      </c>
      <c r="V37" s="96">
        <f>SUM(R37:U37)</f>
        <v>0</v>
      </c>
      <c r="W37" s="98" t="s">
        <v>170</v>
      </c>
      <c r="X37" s="99">
        <f>IF(AQ37&gt;=2,"A.d.W.",AM37)</f>
        <v>203</v>
      </c>
      <c r="Y37" s="100">
        <f>SUM(X37/AF37)</f>
        <v>67.66666666666667</v>
      </c>
      <c r="Z37" s="98" t="s">
        <v>171</v>
      </c>
      <c r="AA37" s="96">
        <f>AN37</f>
        <v>108</v>
      </c>
      <c r="AB37" s="98" t="s">
        <v>170</v>
      </c>
      <c r="AC37" s="99">
        <f>SUM(X37-AA37)</f>
        <v>95</v>
      </c>
      <c r="AD37" s="101">
        <f>SUM(AC37/AF37)</f>
        <v>31.666666666666668</v>
      </c>
      <c r="AE37" s="102"/>
      <c r="AF37" s="90">
        <f aca="true" t="shared" si="39" ref="AF37:AF42">AS37</f>
        <v>3</v>
      </c>
      <c r="AI37" s="26">
        <f aca="true" t="shared" si="40" ref="AI37:AI42">G37</f>
        <v>95</v>
      </c>
      <c r="AJ37" s="26">
        <f aca="true" t="shared" si="41" ref="AJ37:AJ42">L37</f>
        <v>108</v>
      </c>
      <c r="AK37" s="26">
        <f aca="true" t="shared" si="42" ref="AK37:AK42">Q37</f>
        <v>0</v>
      </c>
      <c r="AL37" s="26">
        <f aca="true" t="shared" si="43" ref="AL37:AL42">V37</f>
        <v>0</v>
      </c>
      <c r="AM37" s="18">
        <f aca="true" t="shared" si="44" ref="AM37:AM42">SUM(AI37:AL37)</f>
        <v>203</v>
      </c>
      <c r="AN37" s="34">
        <f aca="true" t="shared" si="45" ref="AN37:AN42">LARGE(AI37:AL37,1)</f>
        <v>108</v>
      </c>
      <c r="AO37" s="103">
        <v>1</v>
      </c>
      <c r="AP37" s="34">
        <f aca="true" t="shared" si="46" ref="AP37:AP42">COUNTIF(AI37:AL37,"&gt;0")</f>
        <v>2</v>
      </c>
      <c r="AQ37" s="26">
        <f aca="true" t="shared" si="47" ref="AQ37:AQ42">COUNTIF(AI37:AL37,"=500")</f>
        <v>0</v>
      </c>
      <c r="AR37" s="34">
        <f aca="true" t="shared" si="48" ref="AR37:AR42">SUM(AP37-AQ37)</f>
        <v>2</v>
      </c>
      <c r="AS37" s="34">
        <f aca="true" t="shared" si="49" ref="AS37:AS42">SUM(AP37-AO37)*3</f>
        <v>3</v>
      </c>
    </row>
    <row r="38" spans="1:45" ht="12.75">
      <c r="A38" s="90">
        <f>ROW()-36</f>
        <v>2</v>
      </c>
      <c r="B38" t="s">
        <v>154</v>
      </c>
      <c r="C38" s="91">
        <v>33</v>
      </c>
      <c r="D38" s="94">
        <v>36</v>
      </c>
      <c r="E38" s="94">
        <v>32</v>
      </c>
      <c r="F38" s="93" t="s">
        <v>170</v>
      </c>
      <c r="G38" s="94">
        <f>SUM(C38:F38)</f>
        <v>101</v>
      </c>
      <c r="H38" s="91">
        <v>28</v>
      </c>
      <c r="I38" s="92">
        <v>29</v>
      </c>
      <c r="J38" s="92">
        <v>29</v>
      </c>
      <c r="K38" s="93" t="s">
        <v>170</v>
      </c>
      <c r="L38" s="94">
        <f>SUM(H38:K38)</f>
        <v>86</v>
      </c>
      <c r="M38" s="95">
        <v>25</v>
      </c>
      <c r="N38" s="26">
        <v>30</v>
      </c>
      <c r="O38" s="26">
        <v>29</v>
      </c>
      <c r="P38" s="97" t="s">
        <v>170</v>
      </c>
      <c r="Q38" s="96">
        <f>SUM(M38:P38)</f>
        <v>84</v>
      </c>
      <c r="R38" s="95"/>
      <c r="S38" s="26"/>
      <c r="T38" s="26"/>
      <c r="U38" s="97" t="s">
        <v>170</v>
      </c>
      <c r="V38" s="96">
        <f>SUM(R38:U38)</f>
        <v>0</v>
      </c>
      <c r="W38" s="98" t="s">
        <v>170</v>
      </c>
      <c r="X38" s="99">
        <f>IF(AQ38&gt;=2,"A.d.W.",AM38)</f>
        <v>271</v>
      </c>
      <c r="Y38" s="100">
        <f>SUM(X38/AF38)</f>
        <v>45.166666666666664</v>
      </c>
      <c r="Z38" s="98" t="s">
        <v>171</v>
      </c>
      <c r="AA38" s="96">
        <f>AN38</f>
        <v>101</v>
      </c>
      <c r="AB38" s="98" t="s">
        <v>170</v>
      </c>
      <c r="AC38" s="99">
        <f>SUM(X38-AA38)</f>
        <v>170</v>
      </c>
      <c r="AD38" s="101">
        <f>SUM(AC38/AF38)</f>
        <v>28.333333333333332</v>
      </c>
      <c r="AE38" s="102"/>
      <c r="AF38" s="90">
        <f t="shared" si="39"/>
        <v>6</v>
      </c>
      <c r="AI38" s="26">
        <f t="shared" si="40"/>
        <v>101</v>
      </c>
      <c r="AJ38" s="26">
        <f t="shared" si="41"/>
        <v>86</v>
      </c>
      <c r="AK38" s="26">
        <f t="shared" si="42"/>
        <v>84</v>
      </c>
      <c r="AL38" s="26">
        <f t="shared" si="43"/>
        <v>0</v>
      </c>
      <c r="AM38" s="18">
        <f t="shared" si="44"/>
        <v>271</v>
      </c>
      <c r="AN38" s="34">
        <f t="shared" si="45"/>
        <v>101</v>
      </c>
      <c r="AO38" s="103">
        <v>1</v>
      </c>
      <c r="AP38" s="34">
        <f t="shared" si="46"/>
        <v>3</v>
      </c>
      <c r="AQ38" s="26">
        <f t="shared" si="47"/>
        <v>0</v>
      </c>
      <c r="AR38" s="34">
        <f t="shared" si="48"/>
        <v>3</v>
      </c>
      <c r="AS38" s="34">
        <f t="shared" si="49"/>
        <v>6</v>
      </c>
    </row>
    <row r="39" spans="1:45" ht="12.75" hidden="1" outlineLevel="1">
      <c r="A39" s="90">
        <f>ROW()-36</f>
        <v>3</v>
      </c>
      <c r="B39" t="s">
        <v>187</v>
      </c>
      <c r="C39" s="95"/>
      <c r="D39" s="96"/>
      <c r="E39" s="96"/>
      <c r="F39" s="97" t="s">
        <v>170</v>
      </c>
      <c r="G39" s="96">
        <f>SUM(C39:F39)</f>
        <v>0</v>
      </c>
      <c r="H39" s="91"/>
      <c r="I39" s="94"/>
      <c r="J39" s="94"/>
      <c r="K39" s="93" t="s">
        <v>170</v>
      </c>
      <c r="L39" s="94">
        <f>SUM(H39:K39)</f>
        <v>0</v>
      </c>
      <c r="M39" s="95"/>
      <c r="N39" s="96"/>
      <c r="O39" s="96"/>
      <c r="P39" s="97" t="s">
        <v>170</v>
      </c>
      <c r="Q39" s="96">
        <f>SUM(M39:P39)</f>
        <v>0</v>
      </c>
      <c r="R39" s="95"/>
      <c r="S39" s="26"/>
      <c r="T39" s="26"/>
      <c r="U39" s="97" t="s">
        <v>170</v>
      </c>
      <c r="V39" s="96">
        <f>SUM(R39:U39)</f>
        <v>0</v>
      </c>
      <c r="W39" s="98" t="s">
        <v>170</v>
      </c>
      <c r="X39" s="99">
        <f>SUM(V39+Q39+L39+G39)</f>
        <v>0</v>
      </c>
      <c r="Y39" s="100" t="e">
        <f>SUM(X39/AQ39)</f>
        <v>#DIV/0!</v>
      </c>
      <c r="Z39" s="98" t="s">
        <v>171</v>
      </c>
      <c r="AA39" s="96"/>
      <c r="AB39" s="98" t="s">
        <v>170</v>
      </c>
      <c r="AC39" s="99">
        <f>SUM(X39-AA39)</f>
        <v>0</v>
      </c>
      <c r="AD39" s="101">
        <f>SUM(AC39/AF39)</f>
        <v>0</v>
      </c>
      <c r="AE39" s="102" t="str">
        <f>IF(AY39=0," ",AY39)</f>
        <v> </v>
      </c>
      <c r="AF39" s="90">
        <f t="shared" si="39"/>
        <v>-3</v>
      </c>
      <c r="AI39" s="26">
        <f t="shared" si="40"/>
        <v>0</v>
      </c>
      <c r="AJ39" s="26">
        <f t="shared" si="41"/>
        <v>0</v>
      </c>
      <c r="AK39" s="26">
        <f t="shared" si="42"/>
        <v>0</v>
      </c>
      <c r="AL39" s="26">
        <f t="shared" si="43"/>
        <v>0</v>
      </c>
      <c r="AM39" s="18">
        <f t="shared" si="44"/>
        <v>0</v>
      </c>
      <c r="AN39" s="34">
        <f t="shared" si="45"/>
        <v>0</v>
      </c>
      <c r="AO39" s="103">
        <v>1</v>
      </c>
      <c r="AP39" s="34">
        <f t="shared" si="46"/>
        <v>0</v>
      </c>
      <c r="AQ39" s="26">
        <f t="shared" si="47"/>
        <v>0</v>
      </c>
      <c r="AR39" s="34">
        <f t="shared" si="48"/>
        <v>0</v>
      </c>
      <c r="AS39" s="34">
        <f t="shared" si="49"/>
        <v>-3</v>
      </c>
    </row>
    <row r="40" spans="1:45" ht="12.75" hidden="1" outlineLevel="1">
      <c r="A40" s="90">
        <f>ROW()-36</f>
        <v>4</v>
      </c>
      <c r="B40" t="s">
        <v>169</v>
      </c>
      <c r="C40" s="95"/>
      <c r="D40" s="96"/>
      <c r="E40" s="96"/>
      <c r="F40" s="97" t="s">
        <v>170</v>
      </c>
      <c r="G40" s="96">
        <f>SUM(C40:F40)</f>
        <v>0</v>
      </c>
      <c r="H40" s="91"/>
      <c r="I40" s="94"/>
      <c r="J40" s="94"/>
      <c r="K40" s="93" t="s">
        <v>170</v>
      </c>
      <c r="L40" s="94">
        <f>SUM(H40:K40)</f>
        <v>0</v>
      </c>
      <c r="M40" s="95"/>
      <c r="N40" s="96"/>
      <c r="O40" s="96"/>
      <c r="P40" s="97" t="s">
        <v>170</v>
      </c>
      <c r="Q40" s="96">
        <f>SUM(M40:P40)</f>
        <v>0</v>
      </c>
      <c r="R40" s="95"/>
      <c r="S40" s="96"/>
      <c r="T40" s="96"/>
      <c r="U40" s="97" t="s">
        <v>170</v>
      </c>
      <c r="V40" s="96">
        <f>SUM(R40:U40)</f>
        <v>0</v>
      </c>
      <c r="W40" s="98" t="s">
        <v>170</v>
      </c>
      <c r="X40" s="99">
        <f>SUM(V40+Q40+L40+G40)</f>
        <v>0</v>
      </c>
      <c r="Y40" s="100" t="e">
        <f>SUM(X40/AQ40)</f>
        <v>#DIV/0!</v>
      </c>
      <c r="Z40" s="98" t="s">
        <v>171</v>
      </c>
      <c r="AA40" s="96">
        <f>IF(AQ40&gt;=9,AG40,0)</f>
        <v>0</v>
      </c>
      <c r="AB40" s="98" t="s">
        <v>170</v>
      </c>
      <c r="AC40" s="99">
        <f>SUM(X40-AA40)</f>
        <v>0</v>
      </c>
      <c r="AD40" s="101">
        <f>SUM(AC40/AF40)</f>
        <v>0</v>
      </c>
      <c r="AE40" s="102" t="str">
        <f>IF(AY40=0," ",AY40)</f>
        <v> </v>
      </c>
      <c r="AF40" s="90">
        <f t="shared" si="39"/>
        <v>-3</v>
      </c>
      <c r="AI40" s="26">
        <f t="shared" si="40"/>
        <v>0</v>
      </c>
      <c r="AJ40" s="26">
        <f t="shared" si="41"/>
        <v>0</v>
      </c>
      <c r="AK40" s="26">
        <f t="shared" si="42"/>
        <v>0</v>
      </c>
      <c r="AL40" s="26">
        <f t="shared" si="43"/>
        <v>0</v>
      </c>
      <c r="AM40" s="18">
        <f t="shared" si="44"/>
        <v>0</v>
      </c>
      <c r="AN40" s="34">
        <f t="shared" si="45"/>
        <v>0</v>
      </c>
      <c r="AO40" s="103">
        <v>1</v>
      </c>
      <c r="AP40" s="34">
        <f t="shared" si="46"/>
        <v>0</v>
      </c>
      <c r="AQ40" s="26">
        <f t="shared" si="47"/>
        <v>0</v>
      </c>
      <c r="AR40" s="34">
        <f t="shared" si="48"/>
        <v>0</v>
      </c>
      <c r="AS40" s="34">
        <f t="shared" si="49"/>
        <v>-3</v>
      </c>
    </row>
    <row r="41" spans="3:45" ht="12.75" hidden="1" outlineLevel="1">
      <c r="C41" s="95"/>
      <c r="D41" s="96"/>
      <c r="E41" s="96"/>
      <c r="F41" s="97"/>
      <c r="G41" s="96"/>
      <c r="H41" s="91"/>
      <c r="I41" s="94"/>
      <c r="J41" s="94"/>
      <c r="K41" s="93"/>
      <c r="L41" s="94"/>
      <c r="M41" s="95"/>
      <c r="N41" s="96"/>
      <c r="O41" s="96"/>
      <c r="P41" s="97"/>
      <c r="Q41" s="96"/>
      <c r="R41" s="95"/>
      <c r="S41" s="96"/>
      <c r="T41" s="96"/>
      <c r="U41" s="97"/>
      <c r="V41" s="96"/>
      <c r="W41" s="98"/>
      <c r="X41" s="99"/>
      <c r="Y41" s="100"/>
      <c r="Z41" s="98"/>
      <c r="AA41" s="96"/>
      <c r="AB41" s="98"/>
      <c r="AC41" s="99"/>
      <c r="AD41" s="101">
        <f>SUM(AC41/AF41)</f>
        <v>0</v>
      </c>
      <c r="AE41" s="102"/>
      <c r="AF41" s="90">
        <f t="shared" si="39"/>
        <v>-3</v>
      </c>
      <c r="AI41" s="26">
        <f t="shared" si="40"/>
        <v>0</v>
      </c>
      <c r="AJ41" s="26">
        <f t="shared" si="41"/>
        <v>0</v>
      </c>
      <c r="AK41" s="26">
        <f t="shared" si="42"/>
        <v>0</v>
      </c>
      <c r="AL41" s="26">
        <f t="shared" si="43"/>
        <v>0</v>
      </c>
      <c r="AM41" s="18">
        <f t="shared" si="44"/>
        <v>0</v>
      </c>
      <c r="AN41" s="34">
        <f t="shared" si="45"/>
        <v>0</v>
      </c>
      <c r="AO41" s="103">
        <v>1</v>
      </c>
      <c r="AP41" s="34">
        <f t="shared" si="46"/>
        <v>0</v>
      </c>
      <c r="AQ41" s="26">
        <f t="shared" si="47"/>
        <v>0</v>
      </c>
      <c r="AR41" s="34">
        <f t="shared" si="48"/>
        <v>0</v>
      </c>
      <c r="AS41" s="34">
        <f t="shared" si="49"/>
        <v>-3</v>
      </c>
    </row>
    <row r="42" spans="3:45" ht="12.75">
      <c r="C42" s="104"/>
      <c r="D42" s="105"/>
      <c r="E42" s="105"/>
      <c r="F42" s="106"/>
      <c r="G42" s="105"/>
      <c r="H42" s="107"/>
      <c r="I42" s="108"/>
      <c r="J42" s="108"/>
      <c r="K42" s="109"/>
      <c r="L42" s="108"/>
      <c r="M42" s="104"/>
      <c r="N42" s="105"/>
      <c r="O42" s="105"/>
      <c r="P42" s="106"/>
      <c r="Q42" s="105"/>
      <c r="R42" s="104"/>
      <c r="S42" s="105"/>
      <c r="T42" s="105"/>
      <c r="U42" s="106"/>
      <c r="V42" s="105"/>
      <c r="W42" s="110"/>
      <c r="X42" s="111"/>
      <c r="Y42" s="112"/>
      <c r="Z42" s="110"/>
      <c r="AA42" s="105"/>
      <c r="AB42" s="110"/>
      <c r="AC42" s="111"/>
      <c r="AD42" s="113"/>
      <c r="AE42" s="114"/>
      <c r="AF42" s="90">
        <f t="shared" si="39"/>
        <v>-3</v>
      </c>
      <c r="AI42" s="26">
        <f t="shared" si="40"/>
        <v>0</v>
      </c>
      <c r="AJ42" s="26">
        <f t="shared" si="41"/>
        <v>0</v>
      </c>
      <c r="AK42" s="26">
        <f t="shared" si="42"/>
        <v>0</v>
      </c>
      <c r="AL42" s="26">
        <f t="shared" si="43"/>
        <v>0</v>
      </c>
      <c r="AM42" s="18">
        <f t="shared" si="44"/>
        <v>0</v>
      </c>
      <c r="AN42" s="34">
        <f t="shared" si="45"/>
        <v>0</v>
      </c>
      <c r="AO42" s="103">
        <v>1</v>
      </c>
      <c r="AP42" s="34">
        <f t="shared" si="46"/>
        <v>0</v>
      </c>
      <c r="AQ42" s="26">
        <f t="shared" si="47"/>
        <v>0</v>
      </c>
      <c r="AR42" s="34">
        <f t="shared" si="48"/>
        <v>0</v>
      </c>
      <c r="AS42" s="34">
        <f t="shared" si="49"/>
        <v>-3</v>
      </c>
    </row>
    <row r="44" spans="9:19" ht="19.5">
      <c r="I44" s="115"/>
      <c r="N44" s="115"/>
      <c r="S44" s="115"/>
    </row>
    <row r="45" spans="9:19" ht="19.5">
      <c r="I45" s="115"/>
      <c r="N45" s="115"/>
      <c r="S45" s="115"/>
    </row>
    <row r="46" spans="9:19" ht="19.5">
      <c r="I46" s="115"/>
      <c r="N46" s="115"/>
      <c r="S46" s="115"/>
    </row>
    <row r="76" ht="15" customHeight="1"/>
    <row r="77" ht="19.5" customHeight="1"/>
  </sheetData>
  <mergeCells count="13">
    <mergeCell ref="M5:Q5"/>
    <mergeCell ref="R5:V5"/>
    <mergeCell ref="B1:AD1"/>
    <mergeCell ref="AQ1:AQ5"/>
    <mergeCell ref="C4:G4"/>
    <mergeCell ref="H4:L4"/>
    <mergeCell ref="M4:Q4"/>
    <mergeCell ref="R4:V4"/>
    <mergeCell ref="W4:X4"/>
    <mergeCell ref="Z4:AA4"/>
    <mergeCell ref="AB4:AC4"/>
    <mergeCell ref="C5:G5"/>
    <mergeCell ref="H5:L5"/>
  </mergeCells>
  <conditionalFormatting sqref="R17:R29 S17:T34">
    <cfRule type="cellIs" priority="1" dxfId="0" operator="equal" stopIfTrue="1">
      <formula>0</formula>
    </cfRule>
  </conditionalFormatting>
  <conditionalFormatting sqref="C1:E4 C6:E65536 H1:J4 H6:J65536">
    <cfRule type="cellIs" priority="2" dxfId="1" operator="lessThanOrEqual" stopIfTrue="1">
      <formula>29</formula>
    </cfRule>
    <cfRule type="cellIs" priority="3" dxfId="2" operator="lessThanOrEqual" stopIfTrue="1">
      <formula>35</formula>
    </cfRule>
  </conditionalFormatting>
  <conditionalFormatting sqref="G1:G65536">
    <cfRule type="cellIs" priority="4" dxfId="1" operator="lessThanOrEqual" stopIfTrue="1">
      <formula>89</formula>
    </cfRule>
    <cfRule type="cellIs" priority="5" dxfId="2" operator="lessThanOrEqual" stopIfTrue="1">
      <formula>107</formula>
    </cfRule>
  </conditionalFormatting>
  <printOptions/>
  <pageMargins left="0" right="0" top="0" bottom="0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64">
      <selection activeCell="A61" activeCellId="1" sqref="A5:IV36 A61"/>
    </sheetView>
  </sheetViews>
  <sheetFormatPr defaultColWidth="11.421875" defaultRowHeight="12.75"/>
  <cols>
    <col min="1" max="1" width="4.8515625" style="0" customWidth="1"/>
    <col min="2" max="2" width="2.28125" style="0" customWidth="1"/>
    <col min="3" max="5" width="5.00390625" style="0" customWidth="1"/>
    <col min="6" max="6" width="11.28125" style="0" customWidth="1"/>
    <col min="7" max="8" width="4.140625" style="0" customWidth="1"/>
    <col min="9" max="9" width="4.7109375" style="0" customWidth="1"/>
    <col min="10" max="12" width="5.00390625" style="0" customWidth="1"/>
    <col min="13" max="13" width="11.28125" style="0" customWidth="1"/>
    <col min="14" max="14" width="20.57421875" style="0" customWidth="1"/>
  </cols>
  <sheetData>
    <row r="1" ht="33.75">
      <c r="C1" s="116" t="s">
        <v>188</v>
      </c>
    </row>
    <row r="2" ht="15.75" customHeight="1">
      <c r="C2" s="116"/>
    </row>
    <row r="3" spans="2:13" ht="15.75">
      <c r="B3" s="117"/>
      <c r="C3" s="118" t="s">
        <v>189</v>
      </c>
      <c r="D3" s="118"/>
      <c r="E3" s="118"/>
      <c r="F3" s="119"/>
      <c r="G3" s="120"/>
      <c r="H3" s="121"/>
      <c r="I3" s="118"/>
      <c r="J3" s="122" t="s">
        <v>149</v>
      </c>
      <c r="K3" s="122"/>
      <c r="L3" s="122"/>
      <c r="M3" s="123"/>
    </row>
    <row r="4" spans="2:13" ht="15.75">
      <c r="B4" s="124"/>
      <c r="C4" s="125">
        <v>41</v>
      </c>
      <c r="D4" s="125">
        <v>30</v>
      </c>
      <c r="E4" s="125"/>
      <c r="F4" s="126">
        <v>0</v>
      </c>
      <c r="G4" s="127" t="s">
        <v>190</v>
      </c>
      <c r="H4" s="128">
        <v>2</v>
      </c>
      <c r="I4" s="129"/>
      <c r="J4" s="125">
        <v>28</v>
      </c>
      <c r="K4" s="125">
        <v>28</v>
      </c>
      <c r="L4" s="125"/>
      <c r="M4" s="130"/>
    </row>
    <row r="5" spans="2:13" ht="15.75">
      <c r="B5" s="117"/>
      <c r="C5" s="122" t="s">
        <v>147</v>
      </c>
      <c r="D5" s="122"/>
      <c r="E5" s="122"/>
      <c r="F5" s="131"/>
      <c r="G5" s="120"/>
      <c r="H5" s="132"/>
      <c r="I5" s="118"/>
      <c r="J5" s="118" t="s">
        <v>186</v>
      </c>
      <c r="K5" s="118"/>
      <c r="L5" s="118"/>
      <c r="M5" s="133"/>
    </row>
    <row r="6" spans="1:13" ht="15.75">
      <c r="A6" s="19"/>
      <c r="B6" s="134"/>
      <c r="C6" s="125">
        <v>29</v>
      </c>
      <c r="D6" s="125">
        <v>33</v>
      </c>
      <c r="E6" s="125"/>
      <c r="F6" s="126">
        <v>2</v>
      </c>
      <c r="G6" s="127" t="s">
        <v>190</v>
      </c>
      <c r="H6" s="128">
        <v>0</v>
      </c>
      <c r="I6" s="128"/>
      <c r="J6" s="125">
        <v>35</v>
      </c>
      <c r="K6" s="125">
        <v>34</v>
      </c>
      <c r="L6" s="125"/>
      <c r="M6" s="135"/>
    </row>
    <row r="7" spans="2:13" ht="15.75">
      <c r="B7" s="117"/>
      <c r="C7" s="122" t="s">
        <v>182</v>
      </c>
      <c r="D7" s="122"/>
      <c r="E7" s="122"/>
      <c r="F7" s="131"/>
      <c r="G7" s="120"/>
      <c r="H7" s="132"/>
      <c r="I7" s="118"/>
      <c r="J7" s="118" t="s">
        <v>173</v>
      </c>
      <c r="K7" s="118"/>
      <c r="L7" s="118"/>
      <c r="M7" s="133"/>
    </row>
    <row r="8" spans="2:13" ht="15.75">
      <c r="B8" s="124"/>
      <c r="C8" s="125">
        <v>33</v>
      </c>
      <c r="D8" s="125">
        <v>32</v>
      </c>
      <c r="E8" s="129"/>
      <c r="F8" s="126">
        <v>2</v>
      </c>
      <c r="G8" s="127" t="s">
        <v>190</v>
      </c>
      <c r="H8" s="128">
        <v>0</v>
      </c>
      <c r="I8" s="129"/>
      <c r="J8" s="125">
        <v>38</v>
      </c>
      <c r="K8" s="125">
        <v>39</v>
      </c>
      <c r="L8" s="129"/>
      <c r="M8" s="130"/>
    </row>
    <row r="9" spans="2:13" ht="15.75">
      <c r="B9" s="117"/>
      <c r="C9" s="136" t="s">
        <v>191</v>
      </c>
      <c r="D9" s="122"/>
      <c r="E9" s="122"/>
      <c r="F9" s="131"/>
      <c r="G9" s="137"/>
      <c r="H9" s="132"/>
      <c r="I9" s="118"/>
      <c r="J9" s="118" t="s">
        <v>187</v>
      </c>
      <c r="K9" s="138"/>
      <c r="L9" s="138"/>
      <c r="M9" s="139"/>
    </row>
    <row r="10" spans="1:13" ht="15.75">
      <c r="A10" s="19"/>
      <c r="B10" s="134"/>
      <c r="C10" s="125"/>
      <c r="D10" s="125"/>
      <c r="E10" s="125"/>
      <c r="F10" s="126">
        <v>2</v>
      </c>
      <c r="G10" s="127" t="s">
        <v>190</v>
      </c>
      <c r="H10" s="128">
        <v>0</v>
      </c>
      <c r="I10" s="125"/>
      <c r="J10" s="125"/>
      <c r="K10" s="125"/>
      <c r="L10" s="125"/>
      <c r="M10" s="135"/>
    </row>
    <row r="11" spans="2:13" ht="15.75">
      <c r="B11" s="117"/>
      <c r="C11" s="122" t="s">
        <v>156</v>
      </c>
      <c r="D11" s="140"/>
      <c r="E11" s="122"/>
      <c r="F11" s="131"/>
      <c r="G11" s="120"/>
      <c r="H11" s="132"/>
      <c r="I11" s="118"/>
      <c r="J11" s="118" t="s">
        <v>192</v>
      </c>
      <c r="K11" s="118"/>
      <c r="L11" s="118"/>
      <c r="M11" s="133"/>
    </row>
    <row r="12" spans="2:13" ht="15.75">
      <c r="B12" s="124"/>
      <c r="C12" s="125">
        <v>35</v>
      </c>
      <c r="D12" s="125">
        <v>39</v>
      </c>
      <c r="E12" s="125"/>
      <c r="F12" s="126">
        <v>2</v>
      </c>
      <c r="G12" s="127" t="s">
        <v>190</v>
      </c>
      <c r="H12" s="128">
        <v>0</v>
      </c>
      <c r="I12" s="129"/>
      <c r="J12" s="125">
        <v>61</v>
      </c>
      <c r="K12" s="125">
        <v>56</v>
      </c>
      <c r="L12" s="125"/>
      <c r="M12" s="130"/>
    </row>
    <row r="13" spans="2:13" ht="15.75">
      <c r="B13" s="117"/>
      <c r="C13" s="122" t="s">
        <v>177</v>
      </c>
      <c r="D13" s="122"/>
      <c r="E13" s="122"/>
      <c r="F13" s="131"/>
      <c r="G13" s="120"/>
      <c r="H13" s="132"/>
      <c r="I13" s="118"/>
      <c r="J13" s="118" t="s">
        <v>181</v>
      </c>
      <c r="K13" s="118"/>
      <c r="L13" s="118"/>
      <c r="M13" s="133"/>
    </row>
    <row r="14" spans="2:13" ht="15.75">
      <c r="B14" s="124"/>
      <c r="C14" s="125"/>
      <c r="D14" s="125"/>
      <c r="E14" s="129"/>
      <c r="F14" s="126">
        <v>2</v>
      </c>
      <c r="G14" s="127" t="s">
        <v>190</v>
      </c>
      <c r="H14" s="128">
        <v>0</v>
      </c>
      <c r="I14" s="129"/>
      <c r="J14" s="125"/>
      <c r="K14" s="125"/>
      <c r="L14" s="129"/>
      <c r="M14" s="130"/>
    </row>
    <row r="15" spans="2:13" ht="15.75">
      <c r="B15" s="117"/>
      <c r="C15" s="118" t="s">
        <v>180</v>
      </c>
      <c r="D15" s="118"/>
      <c r="E15" s="118"/>
      <c r="F15" s="141"/>
      <c r="G15" s="120"/>
      <c r="H15" s="132"/>
      <c r="I15" s="118"/>
      <c r="J15" s="122" t="s">
        <v>153</v>
      </c>
      <c r="K15" s="122"/>
      <c r="L15" s="122"/>
      <c r="M15" s="123"/>
    </row>
    <row r="16" spans="2:13" ht="15.75">
      <c r="B16" s="142"/>
      <c r="C16" s="143"/>
      <c r="D16" s="143"/>
      <c r="E16" s="143"/>
      <c r="F16" s="144">
        <v>0</v>
      </c>
      <c r="G16" s="137" t="s">
        <v>190</v>
      </c>
      <c r="H16" s="145">
        <v>2</v>
      </c>
      <c r="I16" s="146"/>
      <c r="J16" s="143"/>
      <c r="K16" s="143"/>
      <c r="L16" s="143"/>
      <c r="M16" s="147"/>
    </row>
    <row r="17" spans="2:13" ht="15.75">
      <c r="B17" s="117"/>
      <c r="C17" s="148" t="s">
        <v>151</v>
      </c>
      <c r="D17" s="148"/>
      <c r="E17" s="148"/>
      <c r="F17" s="149"/>
      <c r="G17" s="150"/>
      <c r="H17" s="132"/>
      <c r="I17" s="118"/>
      <c r="J17" s="118" t="s">
        <v>144</v>
      </c>
      <c r="K17" s="118"/>
      <c r="L17" s="118"/>
      <c r="M17" s="133"/>
    </row>
    <row r="18" spans="1:13" ht="15.75">
      <c r="A18" s="19"/>
      <c r="B18" s="134"/>
      <c r="C18" s="125">
        <v>28</v>
      </c>
      <c r="D18" s="125">
        <v>30</v>
      </c>
      <c r="E18" s="125"/>
      <c r="F18" s="126">
        <v>2</v>
      </c>
      <c r="G18" s="127" t="s">
        <v>190</v>
      </c>
      <c r="H18" s="128">
        <v>0</v>
      </c>
      <c r="I18" s="125"/>
      <c r="J18" s="125">
        <v>31</v>
      </c>
      <c r="K18" s="125">
        <v>35</v>
      </c>
      <c r="L18" s="125"/>
      <c r="M18" s="135"/>
    </row>
    <row r="19" spans="2:13" ht="15.75">
      <c r="B19" s="142"/>
      <c r="C19" s="146" t="s">
        <v>193</v>
      </c>
      <c r="D19" s="146"/>
      <c r="E19" s="146"/>
      <c r="F19" s="144"/>
      <c r="G19" s="137"/>
      <c r="H19" s="145"/>
      <c r="I19" s="146"/>
      <c r="J19" s="151" t="s">
        <v>150</v>
      </c>
      <c r="K19" s="151"/>
      <c r="L19" s="151"/>
      <c r="M19" s="152"/>
    </row>
    <row r="20" spans="2:13" ht="15.75">
      <c r="B20" s="124"/>
      <c r="C20" s="125">
        <v>32</v>
      </c>
      <c r="D20" s="125">
        <v>29</v>
      </c>
      <c r="E20" s="125"/>
      <c r="F20" s="126">
        <v>0</v>
      </c>
      <c r="G20" s="127" t="s">
        <v>190</v>
      </c>
      <c r="H20" s="128">
        <v>2</v>
      </c>
      <c r="I20" s="129"/>
      <c r="J20" s="125">
        <v>29</v>
      </c>
      <c r="K20" s="125">
        <v>27</v>
      </c>
      <c r="L20" s="125"/>
      <c r="M20" s="130"/>
    </row>
    <row r="21" spans="2:13" ht="15.75">
      <c r="B21" s="117"/>
      <c r="C21" s="122" t="s">
        <v>159</v>
      </c>
      <c r="D21" s="122"/>
      <c r="E21" s="122"/>
      <c r="F21" s="131"/>
      <c r="G21" s="150"/>
      <c r="H21" s="132"/>
      <c r="I21" s="118"/>
      <c r="J21" s="118" t="s">
        <v>172</v>
      </c>
      <c r="K21" s="118"/>
      <c r="L21" s="118"/>
      <c r="M21" s="133"/>
    </row>
    <row r="22" spans="1:13" ht="15.75">
      <c r="A22" s="19"/>
      <c r="B22" s="134"/>
      <c r="C22" s="125">
        <v>30</v>
      </c>
      <c r="D22" s="125">
        <v>29</v>
      </c>
      <c r="E22" s="125"/>
      <c r="F22" s="126">
        <v>2</v>
      </c>
      <c r="G22" s="127" t="s">
        <v>190</v>
      </c>
      <c r="H22" s="128">
        <v>0</v>
      </c>
      <c r="I22" s="125"/>
      <c r="J22" s="125">
        <v>38</v>
      </c>
      <c r="K22" s="125">
        <v>31</v>
      </c>
      <c r="L22" s="125"/>
      <c r="M22" s="135"/>
    </row>
    <row r="23" spans="1:13" ht="15.75">
      <c r="A23" s="19"/>
      <c r="B23" s="153"/>
      <c r="C23" s="122" t="s">
        <v>155</v>
      </c>
      <c r="D23" s="122"/>
      <c r="E23" s="122"/>
      <c r="F23" s="154"/>
      <c r="G23" s="137"/>
      <c r="H23" s="145"/>
      <c r="I23" s="143"/>
      <c r="J23" s="146" t="s">
        <v>157</v>
      </c>
      <c r="K23" s="143"/>
      <c r="L23" s="143"/>
      <c r="M23" s="155"/>
    </row>
    <row r="24" spans="1:13" ht="15.75">
      <c r="A24" s="19"/>
      <c r="B24" s="153"/>
      <c r="C24" s="125">
        <v>32</v>
      </c>
      <c r="D24" s="125">
        <v>27</v>
      </c>
      <c r="E24" s="125"/>
      <c r="F24" s="144">
        <v>2</v>
      </c>
      <c r="G24" s="127" t="s">
        <v>190</v>
      </c>
      <c r="H24" s="145">
        <v>0</v>
      </c>
      <c r="I24" s="143"/>
      <c r="J24" s="143">
        <v>42</v>
      </c>
      <c r="K24" s="143">
        <v>41</v>
      </c>
      <c r="L24" s="143"/>
      <c r="M24" s="155"/>
    </row>
    <row r="25" spans="2:13" ht="15.75">
      <c r="B25" s="117"/>
      <c r="C25" s="118" t="s">
        <v>184</v>
      </c>
      <c r="D25" s="118"/>
      <c r="E25" s="118"/>
      <c r="F25" s="141"/>
      <c r="G25" s="120"/>
      <c r="H25" s="132"/>
      <c r="I25" s="118"/>
      <c r="J25" s="122" t="s">
        <v>161</v>
      </c>
      <c r="K25" s="122"/>
      <c r="L25" s="122"/>
      <c r="M25" s="123"/>
    </row>
    <row r="26" spans="1:13" ht="15.75">
      <c r="A26" s="19"/>
      <c r="B26" s="134"/>
      <c r="C26" s="125"/>
      <c r="D26" s="125"/>
      <c r="E26" s="125"/>
      <c r="F26" s="126">
        <v>0</v>
      </c>
      <c r="G26" s="127" t="s">
        <v>190</v>
      </c>
      <c r="H26" s="128">
        <v>2</v>
      </c>
      <c r="I26" s="125"/>
      <c r="J26" s="125"/>
      <c r="K26" s="125"/>
      <c r="L26" s="125"/>
      <c r="M26" s="135"/>
    </row>
    <row r="27" spans="1:13" ht="15.75">
      <c r="A27" s="19"/>
      <c r="B27" s="156"/>
      <c r="C27" s="118" t="s">
        <v>160</v>
      </c>
      <c r="D27" s="138"/>
      <c r="E27" s="138"/>
      <c r="F27" s="141"/>
      <c r="G27" s="120"/>
      <c r="H27" s="132"/>
      <c r="I27" s="138"/>
      <c r="J27" s="122" t="s">
        <v>154</v>
      </c>
      <c r="K27" s="122"/>
      <c r="L27" s="122"/>
      <c r="M27" s="123"/>
    </row>
    <row r="28" spans="1:13" ht="15.75">
      <c r="A28" s="19"/>
      <c r="B28" s="134"/>
      <c r="C28" s="125">
        <v>33</v>
      </c>
      <c r="D28" s="125">
        <v>33</v>
      </c>
      <c r="E28" s="125"/>
      <c r="F28" s="126">
        <v>0</v>
      </c>
      <c r="G28" s="127" t="s">
        <v>190</v>
      </c>
      <c r="H28" s="128">
        <v>2</v>
      </c>
      <c r="I28" s="125"/>
      <c r="J28" s="125">
        <v>30</v>
      </c>
      <c r="K28" s="125">
        <v>32</v>
      </c>
      <c r="L28" s="125"/>
      <c r="M28" s="135"/>
    </row>
    <row r="29" spans="1:13" ht="15.75">
      <c r="A29" s="19"/>
      <c r="B29" s="142"/>
      <c r="C29" s="151" t="s">
        <v>148</v>
      </c>
      <c r="D29" s="151"/>
      <c r="E29" s="151"/>
      <c r="F29" s="154"/>
      <c r="G29" s="137"/>
      <c r="H29" s="145"/>
      <c r="I29" s="146"/>
      <c r="J29" s="118" t="s">
        <v>179</v>
      </c>
      <c r="K29" s="146"/>
      <c r="L29" s="146"/>
      <c r="M29" s="147"/>
    </row>
    <row r="30" spans="1:13" ht="15.75">
      <c r="A30" s="19"/>
      <c r="B30" s="134"/>
      <c r="C30" s="125">
        <v>29</v>
      </c>
      <c r="D30" s="125">
        <v>28</v>
      </c>
      <c r="E30" s="125"/>
      <c r="F30" s="126">
        <v>2</v>
      </c>
      <c r="G30" s="127" t="s">
        <v>190</v>
      </c>
      <c r="H30" s="128">
        <v>0</v>
      </c>
      <c r="I30" s="125"/>
      <c r="J30" s="125">
        <v>35</v>
      </c>
      <c r="K30" s="125">
        <v>30</v>
      </c>
      <c r="L30" s="125"/>
      <c r="M30" s="135"/>
    </row>
    <row r="31" spans="1:13" ht="15.75">
      <c r="A31" s="19"/>
      <c r="B31" s="156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3"/>
    </row>
    <row r="32" spans="1:13" ht="15.75">
      <c r="A32" s="19"/>
      <c r="B32" s="134"/>
      <c r="C32" s="157"/>
      <c r="D32" s="125"/>
      <c r="E32" s="125"/>
      <c r="F32" s="126"/>
      <c r="G32" s="127" t="s">
        <v>190</v>
      </c>
      <c r="H32" s="128"/>
      <c r="I32" s="125"/>
      <c r="J32" s="125"/>
      <c r="K32" s="125"/>
      <c r="L32" s="125"/>
      <c r="M32" s="135"/>
    </row>
    <row r="33" spans="1:13" ht="15">
      <c r="A33" s="19"/>
      <c r="B33" s="142"/>
      <c r="K33" s="146"/>
      <c r="L33" s="146"/>
      <c r="M33" s="147"/>
    </row>
    <row r="34" spans="1:13" ht="15.75">
      <c r="A34" s="19"/>
      <c r="B34" s="134"/>
      <c r="C34" s="157"/>
      <c r="D34" s="157"/>
      <c r="E34" s="157"/>
      <c r="F34" s="126"/>
      <c r="G34" s="127" t="s">
        <v>190</v>
      </c>
      <c r="H34" s="128"/>
      <c r="I34" s="125"/>
      <c r="J34" s="125"/>
      <c r="K34" s="125"/>
      <c r="L34" s="125"/>
      <c r="M34" s="135"/>
    </row>
    <row r="35" spans="2:12" ht="15.75">
      <c r="B35" s="158"/>
      <c r="F35" s="159"/>
      <c r="G35" s="160"/>
      <c r="H35" s="161"/>
      <c r="I35" s="158"/>
      <c r="J35" s="158"/>
      <c r="K35" s="158"/>
      <c r="L35" s="158"/>
    </row>
    <row r="36" ht="33.75">
      <c r="C36" s="116" t="s">
        <v>194</v>
      </c>
    </row>
    <row r="37" ht="15.75" customHeight="1">
      <c r="C37" s="116"/>
    </row>
    <row r="38" spans="2:13" ht="15.75">
      <c r="B38" s="117"/>
      <c r="C38" s="122" t="s">
        <v>155</v>
      </c>
      <c r="D38" s="122"/>
      <c r="E38" s="122"/>
      <c r="F38" s="131"/>
      <c r="G38" s="121"/>
      <c r="H38" s="162"/>
      <c r="I38" s="118"/>
      <c r="J38" s="118" t="s">
        <v>151</v>
      </c>
      <c r="K38" s="118"/>
      <c r="L38" s="118"/>
      <c r="M38" s="133"/>
    </row>
    <row r="39" spans="1:13" ht="15.75">
      <c r="A39" s="19"/>
      <c r="B39" s="134"/>
      <c r="C39" s="125">
        <v>28</v>
      </c>
      <c r="D39" s="125">
        <v>29</v>
      </c>
      <c r="E39" s="125"/>
      <c r="F39" s="126">
        <v>2</v>
      </c>
      <c r="G39" s="127" t="s">
        <v>190</v>
      </c>
      <c r="H39" s="128">
        <v>0</v>
      </c>
      <c r="I39" s="125"/>
      <c r="J39" s="125">
        <v>29</v>
      </c>
      <c r="K39" s="125">
        <v>31</v>
      </c>
      <c r="L39" s="125"/>
      <c r="M39" s="135"/>
    </row>
    <row r="40" spans="2:13" ht="15.75">
      <c r="B40" s="117"/>
      <c r="C40" s="118" t="s">
        <v>161</v>
      </c>
      <c r="D40" s="118"/>
      <c r="E40" s="118"/>
      <c r="F40" s="119"/>
      <c r="G40" s="120"/>
      <c r="H40" s="162"/>
      <c r="I40" s="138"/>
      <c r="J40" s="122" t="s">
        <v>154</v>
      </c>
      <c r="K40" s="122"/>
      <c r="L40" s="122"/>
      <c r="M40" s="123"/>
    </row>
    <row r="41" spans="1:13" ht="15.75">
      <c r="A41" s="19"/>
      <c r="B41" s="134"/>
      <c r="C41" s="125">
        <v>33</v>
      </c>
      <c r="D41" s="125">
        <v>29</v>
      </c>
      <c r="E41" s="125">
        <v>28</v>
      </c>
      <c r="F41" s="126">
        <v>1</v>
      </c>
      <c r="G41" s="127" t="s">
        <v>190</v>
      </c>
      <c r="H41" s="128">
        <v>2</v>
      </c>
      <c r="I41" s="125"/>
      <c r="J41" s="125">
        <v>28</v>
      </c>
      <c r="K41" s="125">
        <v>33</v>
      </c>
      <c r="L41" s="125">
        <v>28</v>
      </c>
      <c r="M41" s="135"/>
    </row>
    <row r="42" spans="2:13" ht="15.75">
      <c r="B42" s="117"/>
      <c r="C42" s="122" t="s">
        <v>193</v>
      </c>
      <c r="D42" s="122"/>
      <c r="E42" s="122"/>
      <c r="F42" s="131"/>
      <c r="G42" s="120"/>
      <c r="H42" s="162"/>
      <c r="I42" s="118"/>
      <c r="J42" s="146" t="s">
        <v>179</v>
      </c>
      <c r="K42" s="118"/>
      <c r="L42" s="118"/>
      <c r="M42" s="133"/>
    </row>
    <row r="43" spans="1:13" ht="15.75">
      <c r="A43" s="19"/>
      <c r="B43" s="134"/>
      <c r="C43" s="125"/>
      <c r="D43" s="125"/>
      <c r="E43" s="125"/>
      <c r="F43" s="126"/>
      <c r="G43" s="127" t="s">
        <v>190</v>
      </c>
      <c r="H43" s="128"/>
      <c r="I43" s="125"/>
      <c r="J43" s="125"/>
      <c r="K43" s="125"/>
      <c r="L43" s="125"/>
      <c r="M43" s="135"/>
    </row>
    <row r="44" spans="2:13" ht="15.75">
      <c r="B44" s="117"/>
      <c r="C44" s="118" t="s">
        <v>182</v>
      </c>
      <c r="D44" s="118"/>
      <c r="E44" s="118"/>
      <c r="F44" s="119"/>
      <c r="G44" s="120"/>
      <c r="H44" s="162"/>
      <c r="I44" s="118"/>
      <c r="J44" s="122" t="s">
        <v>147</v>
      </c>
      <c r="K44" s="163"/>
      <c r="L44" s="163"/>
      <c r="M44" s="164"/>
    </row>
    <row r="45" spans="1:13" ht="15.75">
      <c r="A45" s="19"/>
      <c r="B45" s="134"/>
      <c r="C45" s="125"/>
      <c r="D45" s="125"/>
      <c r="E45" s="125"/>
      <c r="F45" s="126">
        <v>0</v>
      </c>
      <c r="G45" s="127" t="s">
        <v>190</v>
      </c>
      <c r="H45" s="128">
        <v>2</v>
      </c>
      <c r="I45" s="125"/>
      <c r="J45" s="125"/>
      <c r="K45" s="125"/>
      <c r="L45" s="125"/>
      <c r="M45" s="135"/>
    </row>
    <row r="46" spans="2:13" ht="15.75">
      <c r="B46" s="117"/>
      <c r="C46" s="122" t="s">
        <v>150</v>
      </c>
      <c r="D46" s="122"/>
      <c r="E46" s="122"/>
      <c r="F46" s="131"/>
      <c r="G46" s="121"/>
      <c r="H46" s="162"/>
      <c r="I46" s="118"/>
      <c r="J46" s="118" t="s">
        <v>149</v>
      </c>
      <c r="K46" s="118"/>
      <c r="L46" s="118"/>
      <c r="M46" s="133"/>
    </row>
    <row r="47" spans="1:13" ht="15.75">
      <c r="A47" s="19"/>
      <c r="B47" s="134"/>
      <c r="C47" s="125">
        <v>32</v>
      </c>
      <c r="D47" s="125">
        <v>26</v>
      </c>
      <c r="E47" s="125">
        <v>27</v>
      </c>
      <c r="F47" s="126">
        <v>2</v>
      </c>
      <c r="G47" s="127" t="s">
        <v>190</v>
      </c>
      <c r="H47" s="128">
        <v>1</v>
      </c>
      <c r="I47" s="125"/>
      <c r="J47" s="125">
        <v>30</v>
      </c>
      <c r="K47" s="125">
        <v>32</v>
      </c>
      <c r="L47" s="125">
        <v>30</v>
      </c>
      <c r="M47" s="135"/>
    </row>
    <row r="48" spans="2:13" ht="15.75">
      <c r="B48" s="117"/>
      <c r="C48" s="122" t="s">
        <v>177</v>
      </c>
      <c r="D48" s="122"/>
      <c r="E48" s="122"/>
      <c r="F48" s="131"/>
      <c r="G48" s="120"/>
      <c r="H48" s="162"/>
      <c r="I48" s="118"/>
      <c r="J48" s="118" t="s">
        <v>156</v>
      </c>
      <c r="K48" s="118"/>
      <c r="L48" s="118"/>
      <c r="M48" s="133"/>
    </row>
    <row r="49" spans="1:13" ht="15.75">
      <c r="A49" s="19"/>
      <c r="B49" s="134"/>
      <c r="C49" s="125">
        <v>31</v>
      </c>
      <c r="D49" s="125">
        <v>33</v>
      </c>
      <c r="E49" s="125"/>
      <c r="F49" s="126">
        <v>2</v>
      </c>
      <c r="G49" s="127" t="s">
        <v>190</v>
      </c>
      <c r="H49" s="128">
        <v>0</v>
      </c>
      <c r="I49" s="125"/>
      <c r="J49" s="125">
        <v>41</v>
      </c>
      <c r="K49" s="125">
        <v>38</v>
      </c>
      <c r="L49" s="125"/>
      <c r="M49" s="135"/>
    </row>
    <row r="50" spans="2:13" ht="15.75">
      <c r="B50" s="117"/>
      <c r="C50" s="122" t="s">
        <v>159</v>
      </c>
      <c r="D50" s="122"/>
      <c r="E50" s="122"/>
      <c r="F50" s="131"/>
      <c r="G50" s="120"/>
      <c r="H50" s="162"/>
      <c r="I50" s="138"/>
      <c r="J50" s="146" t="s">
        <v>191</v>
      </c>
      <c r="K50" s="118"/>
      <c r="L50" s="118"/>
      <c r="M50" s="133"/>
    </row>
    <row r="51" spans="1:13" ht="15.75">
      <c r="A51" s="19"/>
      <c r="B51" s="134"/>
      <c r="C51" s="125">
        <v>30</v>
      </c>
      <c r="D51" s="125">
        <v>27</v>
      </c>
      <c r="E51" s="125"/>
      <c r="F51" s="126">
        <v>2</v>
      </c>
      <c r="G51" s="127" t="s">
        <v>190</v>
      </c>
      <c r="H51" s="128">
        <v>0</v>
      </c>
      <c r="I51" s="125"/>
      <c r="J51" s="125">
        <v>33</v>
      </c>
      <c r="K51" s="125">
        <v>39</v>
      </c>
      <c r="L51" s="125"/>
      <c r="M51" s="135"/>
    </row>
    <row r="52" spans="2:13" ht="15.75">
      <c r="B52" s="156"/>
      <c r="C52" s="122" t="s">
        <v>148</v>
      </c>
      <c r="D52" s="122"/>
      <c r="E52" s="122"/>
      <c r="F52" s="131"/>
      <c r="G52" s="120"/>
      <c r="H52" s="162"/>
      <c r="I52" s="118"/>
      <c r="J52" s="118" t="s">
        <v>153</v>
      </c>
      <c r="K52" s="118"/>
      <c r="L52" s="118"/>
      <c r="M52" s="133"/>
    </row>
    <row r="53" spans="1:13" ht="15.75">
      <c r="A53" s="19"/>
      <c r="B53" s="134"/>
      <c r="C53" s="125">
        <v>32</v>
      </c>
      <c r="D53" s="125">
        <v>26</v>
      </c>
      <c r="E53" s="125"/>
      <c r="F53" s="126">
        <v>2</v>
      </c>
      <c r="G53" s="127" t="s">
        <v>190</v>
      </c>
      <c r="H53" s="128">
        <v>0</v>
      </c>
      <c r="I53" s="125"/>
      <c r="J53" s="125">
        <v>39</v>
      </c>
      <c r="K53" s="125">
        <v>39</v>
      </c>
      <c r="L53" s="125"/>
      <c r="M53" s="135"/>
    </row>
    <row r="54" spans="1:13" ht="15.75">
      <c r="A54" s="19"/>
      <c r="B54" s="143"/>
      <c r="C54" s="143"/>
      <c r="D54" s="143"/>
      <c r="E54" s="143"/>
      <c r="F54" s="144"/>
      <c r="G54" s="137"/>
      <c r="H54" s="145"/>
      <c r="I54" s="143"/>
      <c r="J54" s="143"/>
      <c r="K54" s="143"/>
      <c r="L54" s="143"/>
      <c r="M54" s="94"/>
    </row>
    <row r="55" ht="33.75">
      <c r="C55" s="116" t="s">
        <v>195</v>
      </c>
    </row>
    <row r="56" ht="15.75" customHeight="1">
      <c r="C56" s="116"/>
    </row>
    <row r="57" spans="2:13" ht="15.75">
      <c r="B57" s="117"/>
      <c r="C57" s="122" t="s">
        <v>150</v>
      </c>
      <c r="D57" s="122"/>
      <c r="E57" s="122"/>
      <c r="F57" s="131"/>
      <c r="G57" s="140"/>
      <c r="H57" s="162"/>
      <c r="I57" s="118"/>
      <c r="J57" s="118" t="s">
        <v>148</v>
      </c>
      <c r="K57" s="118"/>
      <c r="L57" s="118"/>
      <c r="M57" s="133"/>
    </row>
    <row r="58" spans="2:13" ht="15.75">
      <c r="B58" s="124"/>
      <c r="C58" s="125">
        <v>30</v>
      </c>
      <c r="D58" s="125">
        <v>28</v>
      </c>
      <c r="E58" s="129"/>
      <c r="F58" s="126">
        <v>2</v>
      </c>
      <c r="G58" s="127" t="s">
        <v>190</v>
      </c>
      <c r="H58" s="128">
        <v>0</v>
      </c>
      <c r="I58" s="129"/>
      <c r="J58" s="125">
        <v>31</v>
      </c>
      <c r="K58" s="125">
        <v>31</v>
      </c>
      <c r="L58" s="125"/>
      <c r="M58" s="130"/>
    </row>
    <row r="59" spans="2:13" ht="15.75">
      <c r="B59" s="117"/>
      <c r="C59" s="118" t="s">
        <v>154</v>
      </c>
      <c r="D59" s="118"/>
      <c r="E59" s="118"/>
      <c r="F59" s="119"/>
      <c r="G59" s="120"/>
      <c r="H59" s="162"/>
      <c r="I59" s="118"/>
      <c r="J59" s="122" t="s">
        <v>147</v>
      </c>
      <c r="K59" s="122"/>
      <c r="L59" s="122"/>
      <c r="M59" s="123"/>
    </row>
    <row r="60" spans="2:13" ht="15.75">
      <c r="B60" s="124"/>
      <c r="C60" s="125">
        <v>31</v>
      </c>
      <c r="D60" s="125">
        <v>33</v>
      </c>
      <c r="E60" s="125">
        <v>29</v>
      </c>
      <c r="F60" s="126">
        <v>1</v>
      </c>
      <c r="G60" s="127" t="s">
        <v>190</v>
      </c>
      <c r="H60" s="128">
        <v>2</v>
      </c>
      <c r="I60" s="129"/>
      <c r="J60" s="125">
        <v>29</v>
      </c>
      <c r="K60" s="125">
        <v>35</v>
      </c>
      <c r="L60" s="125">
        <v>25</v>
      </c>
      <c r="M60" s="130"/>
    </row>
    <row r="61" spans="2:13" ht="15.75">
      <c r="B61" s="117"/>
      <c r="C61" s="118" t="s">
        <v>159</v>
      </c>
      <c r="D61" s="118"/>
      <c r="E61" s="118"/>
      <c r="F61" s="119"/>
      <c r="G61" s="120"/>
      <c r="H61" s="162"/>
      <c r="I61" s="118"/>
      <c r="J61" s="151" t="s">
        <v>193</v>
      </c>
      <c r="K61" s="122"/>
      <c r="L61" s="122"/>
      <c r="M61" s="123"/>
    </row>
    <row r="62" spans="2:13" ht="15.75">
      <c r="B62" s="124"/>
      <c r="C62" s="125"/>
      <c r="D62" s="125"/>
      <c r="E62" s="125"/>
      <c r="F62" s="126"/>
      <c r="G62" s="127" t="s">
        <v>190</v>
      </c>
      <c r="H62" s="128"/>
      <c r="I62" s="129"/>
      <c r="J62" s="125"/>
      <c r="K62" s="125"/>
      <c r="L62" s="125"/>
      <c r="M62" s="130"/>
    </row>
    <row r="63" spans="2:13" ht="15.75">
      <c r="B63" s="117"/>
      <c r="C63" s="122" t="s">
        <v>155</v>
      </c>
      <c r="D63" s="122"/>
      <c r="E63" s="122"/>
      <c r="F63" s="131"/>
      <c r="G63" s="120"/>
      <c r="H63" s="162"/>
      <c r="I63" s="118"/>
      <c r="J63" s="118" t="s">
        <v>177</v>
      </c>
      <c r="K63" s="118"/>
      <c r="L63" s="118"/>
      <c r="M63" s="133"/>
    </row>
    <row r="64" spans="2:13" ht="15.75">
      <c r="B64" s="124"/>
      <c r="C64" s="125">
        <v>32</v>
      </c>
      <c r="D64" s="125">
        <v>28</v>
      </c>
      <c r="E64" s="125">
        <v>26</v>
      </c>
      <c r="F64" s="126">
        <v>2</v>
      </c>
      <c r="G64" s="127" t="s">
        <v>190</v>
      </c>
      <c r="H64" s="128">
        <v>1</v>
      </c>
      <c r="I64" s="129"/>
      <c r="J64" s="125">
        <v>29</v>
      </c>
      <c r="K64" s="125">
        <v>34</v>
      </c>
      <c r="L64" s="125">
        <v>29</v>
      </c>
      <c r="M64" s="130"/>
    </row>
    <row r="65" spans="2:12" ht="15.75">
      <c r="B65" s="158"/>
      <c r="C65" s="158"/>
      <c r="D65" s="158"/>
      <c r="E65" s="158"/>
      <c r="F65" s="159"/>
      <c r="G65" s="160"/>
      <c r="H65" s="161"/>
      <c r="I65" s="158"/>
      <c r="J65" s="158"/>
      <c r="K65" s="158"/>
      <c r="L65" s="158"/>
    </row>
    <row r="66" ht="33.75">
      <c r="C66" s="116" t="s">
        <v>196</v>
      </c>
    </row>
    <row r="67" ht="15.75" customHeight="1">
      <c r="C67" s="116"/>
    </row>
    <row r="68" spans="2:13" ht="15.75">
      <c r="B68" s="117"/>
      <c r="C68" s="122" t="s">
        <v>155</v>
      </c>
      <c r="D68" s="122"/>
      <c r="E68" s="122"/>
      <c r="F68" s="131"/>
      <c r="G68" s="121"/>
      <c r="H68" s="162"/>
      <c r="I68" s="118"/>
      <c r="J68" s="165" t="s">
        <v>150</v>
      </c>
      <c r="K68" s="118"/>
      <c r="L68" s="118"/>
      <c r="M68" s="133"/>
    </row>
    <row r="69" spans="2:13" ht="15.75">
      <c r="B69" s="124"/>
      <c r="C69" s="125"/>
      <c r="D69" s="125"/>
      <c r="E69" s="125"/>
      <c r="F69" s="126">
        <v>2</v>
      </c>
      <c r="G69" s="127" t="s">
        <v>190</v>
      </c>
      <c r="H69" s="128">
        <v>1</v>
      </c>
      <c r="I69" s="125"/>
      <c r="J69" s="125"/>
      <c r="K69" s="125"/>
      <c r="L69" s="125"/>
      <c r="M69" s="135"/>
    </row>
    <row r="70" spans="2:13" ht="15.75">
      <c r="B70" s="117"/>
      <c r="C70" s="166" t="s">
        <v>193</v>
      </c>
      <c r="D70" s="167"/>
      <c r="E70" s="167"/>
      <c r="F70" s="168"/>
      <c r="G70" s="120"/>
      <c r="H70" s="132"/>
      <c r="I70" s="138"/>
      <c r="J70" s="165" t="s">
        <v>147</v>
      </c>
      <c r="K70" s="138"/>
      <c r="L70" s="138"/>
      <c r="M70" s="139"/>
    </row>
    <row r="71" spans="2:13" ht="15.75">
      <c r="B71" s="124"/>
      <c r="C71" s="125"/>
      <c r="D71" s="125"/>
      <c r="E71" s="125"/>
      <c r="F71" s="126"/>
      <c r="G71" s="127" t="s">
        <v>190</v>
      </c>
      <c r="H71" s="128"/>
      <c r="I71" s="125"/>
      <c r="J71" s="125"/>
      <c r="K71" s="125"/>
      <c r="L71" s="125"/>
      <c r="M71" s="135"/>
    </row>
    <row r="72" spans="3:13" ht="33.75">
      <c r="C72" s="367" t="s">
        <v>197</v>
      </c>
      <c r="D72" s="367"/>
      <c r="E72" s="367"/>
      <c r="F72" s="367"/>
      <c r="G72" s="367"/>
      <c r="H72" s="367"/>
      <c r="I72" s="367"/>
      <c r="J72" s="367"/>
      <c r="K72" s="367"/>
      <c r="L72" s="367"/>
      <c r="M72" s="367"/>
    </row>
    <row r="73" spans="2:13" ht="15.75">
      <c r="B73" s="117"/>
      <c r="C73" s="165" t="s">
        <v>155</v>
      </c>
      <c r="D73" s="165"/>
      <c r="E73" s="165"/>
      <c r="F73" s="169"/>
      <c r="G73" s="120"/>
      <c r="H73" s="132"/>
      <c r="I73" s="138"/>
      <c r="J73" s="138"/>
      <c r="K73" s="138"/>
      <c r="L73" s="138"/>
      <c r="M73" s="139"/>
    </row>
    <row r="74" spans="2:13" ht="15.75">
      <c r="B74" s="124"/>
      <c r="C74" s="125"/>
      <c r="D74" s="125"/>
      <c r="E74" s="125"/>
      <c r="F74" s="126"/>
      <c r="G74" s="127" t="s">
        <v>190</v>
      </c>
      <c r="H74" s="128"/>
      <c r="I74" s="125"/>
      <c r="J74" s="125"/>
      <c r="K74" s="125"/>
      <c r="L74" s="125"/>
      <c r="M74" s="135"/>
    </row>
  </sheetData>
  <mergeCells count="1">
    <mergeCell ref="C72:M72"/>
  </mergeCells>
  <printOptions/>
  <pageMargins left="1.229861111111111" right="0.24027777777777778" top="0.3701388888888889" bottom="0.2701388888888889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I18" sqref="A5:IV36"/>
    </sheetView>
  </sheetViews>
  <sheetFormatPr defaultColWidth="11.421875" defaultRowHeight="12.75"/>
  <cols>
    <col min="1" max="1" width="4.57421875" style="0" customWidth="1"/>
    <col min="2" max="2" width="20.7109375" style="170" customWidth="1"/>
    <col min="3" max="3" width="7.8515625" style="170" customWidth="1"/>
    <col min="4" max="4" width="2.00390625" style="170" customWidth="1"/>
    <col min="5" max="5" width="6.28125" style="170" customWidth="1"/>
    <col min="6" max="6" width="2.421875" style="170" customWidth="1"/>
    <col min="7" max="7" width="3.140625" style="170" customWidth="1"/>
    <col min="8" max="8" width="8.421875" style="171" customWidth="1"/>
    <col min="9" max="9" width="6.00390625" style="19" customWidth="1"/>
    <col min="10" max="10" width="23.7109375" style="171" customWidth="1"/>
    <col min="11" max="12" width="5.7109375" style="0" customWidth="1"/>
    <col min="13" max="13" width="3.28125" style="0" customWidth="1"/>
    <col min="14" max="15" width="5.00390625" style="0" customWidth="1"/>
  </cols>
  <sheetData>
    <row r="1" spans="1:12" ht="30.75">
      <c r="A1" s="373" t="s">
        <v>198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3" spans="1:11" ht="12.75">
      <c r="A3" s="172" t="s">
        <v>168</v>
      </c>
      <c r="K3" t="s">
        <v>199</v>
      </c>
    </row>
    <row r="5" spans="2:10" ht="12.75">
      <c r="B5"/>
      <c r="C5"/>
      <c r="D5"/>
      <c r="E5"/>
      <c r="F5"/>
      <c r="G5"/>
      <c r="H5"/>
      <c r="J5"/>
    </row>
    <row r="6" spans="1:16" ht="12.75">
      <c r="A6" s="19">
        <f aca="true" t="shared" si="0" ref="A6:A12">ROW()-5</f>
        <v>1</v>
      </c>
      <c r="B6" s="170" t="s">
        <v>148</v>
      </c>
      <c r="C6" s="170">
        <v>30</v>
      </c>
      <c r="E6" s="170">
        <v>33</v>
      </c>
      <c r="H6" s="171" t="s">
        <v>145</v>
      </c>
      <c r="I6" s="19">
        <f aca="true" t="shared" si="1" ref="I6:I13">SUM(C6+E6)</f>
        <v>63</v>
      </c>
      <c r="K6" s="90">
        <f aca="true" t="shared" si="2" ref="K6:K13">N6-O6</f>
        <v>3</v>
      </c>
      <c r="N6" s="173">
        <f aca="true" t="shared" si="3" ref="N6:N13">LARGE(C6:E6,1)</f>
        <v>33</v>
      </c>
      <c r="O6" s="174">
        <f aca="true" t="shared" si="4" ref="O6:O13">SMALL(C6:E6,1)</f>
        <v>30</v>
      </c>
      <c r="P6" s="19"/>
    </row>
    <row r="7" spans="1:15" ht="12.75">
      <c r="A7" s="19">
        <f t="shared" si="0"/>
        <v>2</v>
      </c>
      <c r="B7" s="170" t="s">
        <v>172</v>
      </c>
      <c r="C7" s="170">
        <v>35</v>
      </c>
      <c r="E7" s="170">
        <v>33</v>
      </c>
      <c r="H7" s="171" t="s">
        <v>145</v>
      </c>
      <c r="I7" s="19">
        <f t="shared" si="1"/>
        <v>68</v>
      </c>
      <c r="K7" s="90">
        <f t="shared" si="2"/>
        <v>2</v>
      </c>
      <c r="N7" s="173">
        <f t="shared" si="3"/>
        <v>35</v>
      </c>
      <c r="O7" s="174">
        <f t="shared" si="4"/>
        <v>33</v>
      </c>
    </row>
    <row r="8" spans="1:15" ht="12.75">
      <c r="A8" s="19">
        <f t="shared" si="0"/>
        <v>3</v>
      </c>
      <c r="B8" s="170" t="s">
        <v>144</v>
      </c>
      <c r="C8" s="170">
        <v>33</v>
      </c>
      <c r="E8" s="170">
        <v>36</v>
      </c>
      <c r="H8" s="171" t="s">
        <v>145</v>
      </c>
      <c r="I8" s="19">
        <f t="shared" si="1"/>
        <v>69</v>
      </c>
      <c r="K8" s="90">
        <f t="shared" si="2"/>
        <v>3</v>
      </c>
      <c r="N8" s="173">
        <f t="shared" si="3"/>
        <v>36</v>
      </c>
      <c r="O8" s="174">
        <f t="shared" si="4"/>
        <v>33</v>
      </c>
    </row>
    <row r="9" spans="1:15" ht="12.75">
      <c r="A9" s="19">
        <f t="shared" si="0"/>
        <v>4</v>
      </c>
      <c r="B9" s="170" t="s">
        <v>157</v>
      </c>
      <c r="C9" s="170">
        <v>40</v>
      </c>
      <c r="E9" s="170">
        <v>45</v>
      </c>
      <c r="H9" s="171" t="s">
        <v>145</v>
      </c>
      <c r="I9" s="19">
        <f t="shared" si="1"/>
        <v>85</v>
      </c>
      <c r="K9" s="90">
        <f t="shared" si="2"/>
        <v>5</v>
      </c>
      <c r="N9" s="173">
        <f t="shared" si="3"/>
        <v>45</v>
      </c>
      <c r="O9" s="174">
        <f t="shared" si="4"/>
        <v>40</v>
      </c>
    </row>
    <row r="10" spans="1:15" ht="12.75">
      <c r="A10" s="19">
        <f t="shared" si="0"/>
        <v>5</v>
      </c>
      <c r="B10" s="170" t="s">
        <v>173</v>
      </c>
      <c r="C10" s="170">
        <v>43</v>
      </c>
      <c r="E10" s="170">
        <v>44</v>
      </c>
      <c r="H10" s="171" t="s">
        <v>145</v>
      </c>
      <c r="I10" s="19">
        <f t="shared" si="1"/>
        <v>87</v>
      </c>
      <c r="K10" s="90">
        <f t="shared" si="2"/>
        <v>1</v>
      </c>
      <c r="N10" s="173">
        <f t="shared" si="3"/>
        <v>44</v>
      </c>
      <c r="O10" s="174">
        <f t="shared" si="4"/>
        <v>43</v>
      </c>
    </row>
    <row r="11" spans="1:15" ht="12.75">
      <c r="A11" s="19">
        <f t="shared" si="0"/>
        <v>6</v>
      </c>
      <c r="B11" s="170" t="s">
        <v>153</v>
      </c>
      <c r="C11" s="170">
        <v>50</v>
      </c>
      <c r="E11" s="170">
        <v>39</v>
      </c>
      <c r="H11" s="171" t="s">
        <v>145</v>
      </c>
      <c r="I11" s="19">
        <f t="shared" si="1"/>
        <v>89</v>
      </c>
      <c r="K11" s="90">
        <f t="shared" si="2"/>
        <v>11</v>
      </c>
      <c r="N11" s="173">
        <f t="shared" si="3"/>
        <v>50</v>
      </c>
      <c r="O11" s="174">
        <f t="shared" si="4"/>
        <v>39</v>
      </c>
    </row>
    <row r="12" spans="1:15" ht="12.75">
      <c r="A12" s="19">
        <f t="shared" si="0"/>
        <v>7</v>
      </c>
      <c r="B12" s="170" t="s">
        <v>200</v>
      </c>
      <c r="C12" s="170">
        <v>55</v>
      </c>
      <c r="E12" s="170">
        <v>53</v>
      </c>
      <c r="H12" s="171" t="s">
        <v>145</v>
      </c>
      <c r="I12" s="19">
        <f t="shared" si="1"/>
        <v>108</v>
      </c>
      <c r="K12" s="90">
        <f t="shared" si="2"/>
        <v>2</v>
      </c>
      <c r="N12" s="173">
        <f t="shared" si="3"/>
        <v>55</v>
      </c>
      <c r="O12" s="174">
        <f t="shared" si="4"/>
        <v>53</v>
      </c>
    </row>
    <row r="13" spans="1:15" ht="12.75">
      <c r="A13" s="19"/>
      <c r="B13" s="170" t="s">
        <v>201</v>
      </c>
      <c r="C13" s="170">
        <v>59</v>
      </c>
      <c r="E13" s="170">
        <v>62</v>
      </c>
      <c r="H13" s="171" t="s">
        <v>145</v>
      </c>
      <c r="I13" s="19">
        <f t="shared" si="1"/>
        <v>121</v>
      </c>
      <c r="K13" s="90">
        <f t="shared" si="2"/>
        <v>3</v>
      </c>
      <c r="N13" s="173">
        <f t="shared" si="3"/>
        <v>62</v>
      </c>
      <c r="O13" s="174">
        <f t="shared" si="4"/>
        <v>59</v>
      </c>
    </row>
    <row r="14" spans="1:15" ht="12.75">
      <c r="A14" s="19"/>
      <c r="N14" s="173"/>
      <c r="O14" s="174"/>
    </row>
    <row r="15" spans="1:15" ht="12.75">
      <c r="A15" s="19"/>
      <c r="N15" s="173"/>
      <c r="O15" s="174"/>
    </row>
    <row r="16" ht="12.75">
      <c r="A16" s="172" t="s">
        <v>185</v>
      </c>
    </row>
    <row r="18" spans="1:15" ht="12.75">
      <c r="A18" s="19">
        <f>ROW()-17</f>
        <v>1</v>
      </c>
      <c r="B18" t="s">
        <v>186</v>
      </c>
      <c r="C18">
        <v>38</v>
      </c>
      <c r="D18"/>
      <c r="E18">
        <v>35</v>
      </c>
      <c r="F18"/>
      <c r="G18"/>
      <c r="H18" s="171" t="s">
        <v>145</v>
      </c>
      <c r="I18" s="19">
        <f>SUM(C18+E18)</f>
        <v>73</v>
      </c>
      <c r="K18" s="90">
        <f>N18-O18</f>
        <v>3</v>
      </c>
      <c r="N18" s="175">
        <f>LARGE(C18:E18,1)</f>
        <v>38</v>
      </c>
      <c r="O18" s="176">
        <f>SMALL(C18:E18,1)</f>
        <v>35</v>
      </c>
    </row>
    <row r="19" spans="1:15" s="19" customFormat="1" ht="12.75">
      <c r="A19" s="19">
        <f>ROW()-17</f>
        <v>2</v>
      </c>
      <c r="B19" s="170" t="s">
        <v>154</v>
      </c>
      <c r="C19" s="170">
        <v>39</v>
      </c>
      <c r="D19" s="170"/>
      <c r="E19" s="170">
        <v>41</v>
      </c>
      <c r="F19" s="170"/>
      <c r="G19" s="170"/>
      <c r="H19" s="171" t="s">
        <v>145</v>
      </c>
      <c r="I19" s="19">
        <f>SUM(C19+E19)</f>
        <v>80</v>
      </c>
      <c r="J19" s="171"/>
      <c r="K19" s="90">
        <f>N19-O19</f>
        <v>2</v>
      </c>
      <c r="L19"/>
      <c r="M19"/>
      <c r="N19" s="173">
        <f>LARGE(C19:E19,1)</f>
        <v>41</v>
      </c>
      <c r="O19" s="174">
        <f>SMALL(C19:E19,1)</f>
        <v>39</v>
      </c>
    </row>
    <row r="20" spans="2:10" ht="12.75">
      <c r="B20"/>
      <c r="C20"/>
      <c r="D20"/>
      <c r="E20"/>
      <c r="F20"/>
      <c r="G20"/>
      <c r="H20"/>
      <c r="J20"/>
    </row>
    <row r="21" spans="1:15" ht="12.75">
      <c r="A21" s="19"/>
      <c r="N21" s="173"/>
      <c r="O21" s="174"/>
    </row>
    <row r="22" spans="2:10" ht="12.75">
      <c r="B22"/>
      <c r="C22"/>
      <c r="D22"/>
      <c r="E22"/>
      <c r="F22"/>
      <c r="G22"/>
      <c r="H22"/>
      <c r="J22"/>
    </row>
    <row r="23" spans="8:10" ht="12.75">
      <c r="H23" s="170"/>
      <c r="J23" s="170"/>
    </row>
    <row r="24" spans="1:15" s="19" customFormat="1" ht="12.75">
      <c r="A24" s="172" t="s">
        <v>174</v>
      </c>
      <c r="B24" s="170"/>
      <c r="C24" s="170"/>
      <c r="D24" s="170"/>
      <c r="E24" s="170"/>
      <c r="F24" s="170"/>
      <c r="G24" s="170"/>
      <c r="H24" s="170"/>
      <c r="J24" s="170"/>
      <c r="K24"/>
      <c r="L24"/>
      <c r="M24"/>
      <c r="N24"/>
      <c r="O24"/>
    </row>
    <row r="25" spans="2:15" s="19" customFormat="1" ht="12.75">
      <c r="B25" s="170"/>
      <c r="C25" s="170"/>
      <c r="D25" s="170"/>
      <c r="E25" s="170"/>
      <c r="F25" s="170"/>
      <c r="G25" s="170"/>
      <c r="H25" s="170"/>
      <c r="J25" s="170"/>
      <c r="K25"/>
      <c r="L25"/>
      <c r="M25"/>
      <c r="N25"/>
      <c r="O25"/>
    </row>
    <row r="26" spans="1:15" s="19" customFormat="1" ht="12.75">
      <c r="A26" s="19">
        <f>ROW()-25</f>
        <v>1</v>
      </c>
      <c r="B26" s="170" t="s">
        <v>159</v>
      </c>
      <c r="C26" s="170">
        <v>28</v>
      </c>
      <c r="D26" s="170"/>
      <c r="E26" s="170">
        <v>27</v>
      </c>
      <c r="F26" s="170"/>
      <c r="G26" s="170"/>
      <c r="H26" s="171" t="s">
        <v>145</v>
      </c>
      <c r="I26" s="19">
        <f aca="true" t="shared" si="5" ref="I26:I35">SUM(C26+E26)</f>
        <v>55</v>
      </c>
      <c r="J26" s="171"/>
      <c r="K26" s="90">
        <f aca="true" t="shared" si="6" ref="K26:K35">N26-O26</f>
        <v>1</v>
      </c>
      <c r="L26"/>
      <c r="M26"/>
      <c r="N26" s="175">
        <f aca="true" t="shared" si="7" ref="N26:N35">LARGE(C26:E26,1)</f>
        <v>28</v>
      </c>
      <c r="O26" s="176">
        <f aca="true" t="shared" si="8" ref="O26:O35">SMALL(C26:E26,1)</f>
        <v>27</v>
      </c>
    </row>
    <row r="27" spans="1:15" s="19" customFormat="1" ht="12.75">
      <c r="A27" s="19">
        <f aca="true" t="shared" si="9" ref="A27:A35">ROW()-25</f>
        <v>2</v>
      </c>
      <c r="B27" s="170" t="s">
        <v>149</v>
      </c>
      <c r="C27" s="170">
        <v>28</v>
      </c>
      <c r="D27" s="170"/>
      <c r="E27" s="170">
        <v>30</v>
      </c>
      <c r="F27" s="170"/>
      <c r="G27" s="170"/>
      <c r="H27" s="171" t="s">
        <v>145</v>
      </c>
      <c r="I27" s="19">
        <f t="shared" si="5"/>
        <v>58</v>
      </c>
      <c r="J27" s="171"/>
      <c r="K27" s="90">
        <f t="shared" si="6"/>
        <v>2</v>
      </c>
      <c r="L27"/>
      <c r="M27"/>
      <c r="N27" s="177">
        <f t="shared" si="7"/>
        <v>30</v>
      </c>
      <c r="O27" s="178">
        <f t="shared" si="8"/>
        <v>28</v>
      </c>
    </row>
    <row r="28" spans="1:15" s="19" customFormat="1" ht="12.75">
      <c r="A28" s="19">
        <f t="shared" si="9"/>
        <v>3</v>
      </c>
      <c r="B28" s="170" t="s">
        <v>161</v>
      </c>
      <c r="C28" s="170">
        <v>33</v>
      </c>
      <c r="D28" s="170"/>
      <c r="E28" s="170">
        <v>28</v>
      </c>
      <c r="F28" s="170"/>
      <c r="G28" s="170"/>
      <c r="H28" s="171" t="s">
        <v>145</v>
      </c>
      <c r="I28" s="19">
        <f t="shared" si="5"/>
        <v>61</v>
      </c>
      <c r="J28" s="171"/>
      <c r="K28" s="90">
        <f t="shared" si="6"/>
        <v>5</v>
      </c>
      <c r="L28"/>
      <c r="M28"/>
      <c r="N28" s="177">
        <f t="shared" si="7"/>
        <v>33</v>
      </c>
      <c r="O28" s="178">
        <f t="shared" si="8"/>
        <v>28</v>
      </c>
    </row>
    <row r="29" spans="1:15" ht="12.75">
      <c r="A29" s="19">
        <f t="shared" si="9"/>
        <v>4</v>
      </c>
      <c r="B29" s="170" t="s">
        <v>155</v>
      </c>
      <c r="C29" s="170">
        <v>31</v>
      </c>
      <c r="E29" s="170">
        <v>31</v>
      </c>
      <c r="H29" s="171" t="s">
        <v>145</v>
      </c>
      <c r="I29" s="19">
        <f t="shared" si="5"/>
        <v>62</v>
      </c>
      <c r="K29" s="90">
        <f t="shared" si="6"/>
        <v>0</v>
      </c>
      <c r="N29" s="177">
        <f t="shared" si="7"/>
        <v>31</v>
      </c>
      <c r="O29" s="178">
        <f t="shared" si="8"/>
        <v>31</v>
      </c>
    </row>
    <row r="30" spans="1:15" ht="12.75">
      <c r="A30" s="19">
        <f t="shared" si="9"/>
        <v>5</v>
      </c>
      <c r="B30" s="170" t="s">
        <v>177</v>
      </c>
      <c r="C30" s="170">
        <v>34</v>
      </c>
      <c r="E30" s="170">
        <v>30</v>
      </c>
      <c r="H30" s="171" t="s">
        <v>145</v>
      </c>
      <c r="I30" s="19">
        <f t="shared" si="5"/>
        <v>64</v>
      </c>
      <c r="K30" s="90">
        <f t="shared" si="6"/>
        <v>4</v>
      </c>
      <c r="N30" s="177">
        <f t="shared" si="7"/>
        <v>34</v>
      </c>
      <c r="O30" s="178">
        <f t="shared" si="8"/>
        <v>30</v>
      </c>
    </row>
    <row r="31" spans="1:15" s="19" customFormat="1" ht="12.75">
      <c r="A31" s="19">
        <f t="shared" si="9"/>
        <v>6</v>
      </c>
      <c r="B31" s="170" t="s">
        <v>147</v>
      </c>
      <c r="C31" s="170">
        <v>36</v>
      </c>
      <c r="D31" s="170"/>
      <c r="E31" s="170">
        <v>32</v>
      </c>
      <c r="F31" s="170"/>
      <c r="G31" s="170"/>
      <c r="H31" s="171" t="s">
        <v>145</v>
      </c>
      <c r="I31" s="19">
        <f t="shared" si="5"/>
        <v>68</v>
      </c>
      <c r="J31" s="171"/>
      <c r="K31" s="90">
        <f t="shared" si="6"/>
        <v>4</v>
      </c>
      <c r="L31"/>
      <c r="M31"/>
      <c r="N31" s="177">
        <f t="shared" si="7"/>
        <v>36</v>
      </c>
      <c r="O31" s="178">
        <f t="shared" si="8"/>
        <v>32</v>
      </c>
    </row>
    <row r="32" spans="1:15" s="19" customFormat="1" ht="12.75">
      <c r="A32" s="19">
        <f t="shared" si="9"/>
        <v>7</v>
      </c>
      <c r="B32" s="170" t="s">
        <v>193</v>
      </c>
      <c r="C32" s="170">
        <v>36</v>
      </c>
      <c r="D32" s="170"/>
      <c r="E32" s="170">
        <v>32</v>
      </c>
      <c r="F32" s="170"/>
      <c r="G32" s="170"/>
      <c r="H32" s="171" t="s">
        <v>145</v>
      </c>
      <c r="I32" s="19">
        <f t="shared" si="5"/>
        <v>68</v>
      </c>
      <c r="J32" s="171"/>
      <c r="K32" s="90">
        <f t="shared" si="6"/>
        <v>4</v>
      </c>
      <c r="L32"/>
      <c r="M32"/>
      <c r="N32" s="177">
        <f t="shared" si="7"/>
        <v>36</v>
      </c>
      <c r="O32" s="178">
        <f t="shared" si="8"/>
        <v>32</v>
      </c>
    </row>
    <row r="33" spans="1:15" ht="12.75">
      <c r="A33" s="19">
        <f t="shared" si="9"/>
        <v>8</v>
      </c>
      <c r="B33" s="170" t="s">
        <v>152</v>
      </c>
      <c r="C33" s="170">
        <v>32</v>
      </c>
      <c r="E33" s="170">
        <v>40</v>
      </c>
      <c r="H33" s="171" t="s">
        <v>145</v>
      </c>
      <c r="I33" s="19">
        <f t="shared" si="5"/>
        <v>72</v>
      </c>
      <c r="K33" s="90">
        <f t="shared" si="6"/>
        <v>8</v>
      </c>
      <c r="N33" s="173">
        <f t="shared" si="7"/>
        <v>40</v>
      </c>
      <c r="O33" s="174">
        <f t="shared" si="8"/>
        <v>32</v>
      </c>
    </row>
    <row r="34" spans="1:15" s="19" customFormat="1" ht="12.75">
      <c r="A34" s="19">
        <f t="shared" si="9"/>
        <v>9</v>
      </c>
      <c r="B34" s="170" t="s">
        <v>150</v>
      </c>
      <c r="C34" s="170">
        <v>42</v>
      </c>
      <c r="D34" s="170"/>
      <c r="E34" s="170">
        <v>36</v>
      </c>
      <c r="F34" s="170"/>
      <c r="G34" s="170"/>
      <c r="H34" s="171" t="s">
        <v>145</v>
      </c>
      <c r="I34" s="19">
        <f t="shared" si="5"/>
        <v>78</v>
      </c>
      <c r="J34" s="171"/>
      <c r="K34" s="90">
        <f t="shared" si="6"/>
        <v>6</v>
      </c>
      <c r="L34"/>
      <c r="M34"/>
      <c r="N34" s="173">
        <f t="shared" si="7"/>
        <v>42</v>
      </c>
      <c r="O34" s="174">
        <f t="shared" si="8"/>
        <v>36</v>
      </c>
    </row>
    <row r="35" spans="1:15" s="19" customFormat="1" ht="12.75">
      <c r="A35" s="19">
        <f t="shared" si="9"/>
        <v>10</v>
      </c>
      <c r="B35" s="170" t="s">
        <v>179</v>
      </c>
      <c r="C35" s="170">
        <v>38</v>
      </c>
      <c r="D35" s="170"/>
      <c r="E35" s="170">
        <v>40</v>
      </c>
      <c r="F35" s="170"/>
      <c r="G35" s="170"/>
      <c r="H35" s="171" t="s">
        <v>145</v>
      </c>
      <c r="I35" s="19">
        <f t="shared" si="5"/>
        <v>78</v>
      </c>
      <c r="J35" s="171"/>
      <c r="K35" s="90">
        <f t="shared" si="6"/>
        <v>2</v>
      </c>
      <c r="L35"/>
      <c r="M35"/>
      <c r="N35" s="173">
        <f t="shared" si="7"/>
        <v>40</v>
      </c>
      <c r="O35" s="174">
        <f t="shared" si="8"/>
        <v>38</v>
      </c>
    </row>
    <row r="36" spans="1:15" ht="12.75">
      <c r="A36" s="19"/>
      <c r="N36" s="173"/>
      <c r="O36" s="174"/>
    </row>
    <row r="73" ht="15" customHeight="1"/>
    <row r="74" ht="19.5" customHeight="1"/>
  </sheetData>
  <mergeCells count="1">
    <mergeCell ref="A1:L1"/>
  </mergeCells>
  <printOptions/>
  <pageMargins left="0.7479166666666667" right="0.7479166666666667" top="0.89027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workbookViewId="0" topLeftCell="A63">
      <selection activeCell="A64" activeCellId="1" sqref="A5:IV36 A64"/>
    </sheetView>
  </sheetViews>
  <sheetFormatPr defaultColWidth="11.421875" defaultRowHeight="12.75" outlineLevelRow="2" outlineLevelCol="1"/>
  <cols>
    <col min="1" max="1" width="4.28125" style="0" customWidth="1"/>
    <col min="2" max="2" width="22.8515625" style="19" customWidth="1"/>
    <col min="3" max="3" width="5.421875" style="0" customWidth="1"/>
    <col min="4" max="10" width="4.28125" style="0" customWidth="1"/>
    <col min="11" max="11" width="6.140625" style="0" customWidth="1"/>
    <col min="12" max="13" width="4.28125" style="0" customWidth="1"/>
    <col min="14" max="14" width="6.140625" style="0" customWidth="1"/>
    <col min="15" max="17" width="4.28125" style="0" customWidth="1"/>
    <col min="18" max="18" width="5.57421875" style="0" customWidth="1"/>
    <col min="19" max="19" width="4.28125" style="0" customWidth="1"/>
    <col min="20" max="20" width="5.57421875" style="0" customWidth="1"/>
    <col min="21" max="21" width="5.421875" style="0" customWidth="1"/>
    <col min="22" max="29" width="4.28125" style="0" customWidth="1"/>
    <col min="30" max="77" width="0" style="0" hidden="1" customWidth="1" outlineLevel="1"/>
    <col min="78" max="78" width="4.28125" style="0" customWidth="1"/>
    <col min="79" max="80" width="0" style="0" hidden="1" customWidth="1" outlineLevel="1"/>
    <col min="81" max="81" width="0" style="28" hidden="1" customWidth="1" outlineLevel="1"/>
    <col min="82" max="160" width="0" style="0" hidden="1" customWidth="1" outlineLevel="1"/>
    <col min="161" max="161" width="0" style="96" hidden="1" customWidth="1" outlineLevel="1"/>
    <col min="162" max="166" width="0" style="0" hidden="1" customWidth="1" outlineLevel="1"/>
    <col min="167" max="16384" width="11.00390625" style="0" customWidth="1"/>
  </cols>
  <sheetData>
    <row r="1" spans="1:26" ht="30" hidden="1" outlineLevel="2">
      <c r="A1" s="386" t="s">
        <v>202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</row>
    <row r="2" spans="85:163" ht="12.75" hidden="1" outlineLevel="2">
      <c r="CG2" s="19"/>
      <c r="FG2" s="28"/>
    </row>
    <row r="3" spans="3:163" s="19" customFormat="1" ht="12.75" hidden="1" outlineLevel="2">
      <c r="C3" s="383" t="s">
        <v>203</v>
      </c>
      <c r="D3" s="383"/>
      <c r="E3" s="383"/>
      <c r="F3" s="383" t="s">
        <v>204</v>
      </c>
      <c r="G3" s="383"/>
      <c r="H3" s="383"/>
      <c r="I3" s="383" t="s">
        <v>205</v>
      </c>
      <c r="J3" s="383"/>
      <c r="K3" s="383"/>
      <c r="L3" s="383" t="s">
        <v>206</v>
      </c>
      <c r="M3" s="383"/>
      <c r="N3" s="383"/>
      <c r="O3" s="383" t="s">
        <v>207</v>
      </c>
      <c r="P3" s="383"/>
      <c r="Q3" s="383"/>
      <c r="R3" s="383" t="s">
        <v>208</v>
      </c>
      <c r="S3" s="383"/>
      <c r="T3" s="383"/>
      <c r="U3" s="383" t="s">
        <v>209</v>
      </c>
      <c r="V3" s="383"/>
      <c r="W3" s="383"/>
      <c r="X3" s="383" t="s">
        <v>210</v>
      </c>
      <c r="Y3" s="383"/>
      <c r="Z3" s="383"/>
      <c r="CC3" s="28"/>
      <c r="CF3"/>
      <c r="CH3" s="383" t="str">
        <f>C3</f>
        <v>Martiné</v>
      </c>
      <c r="CI3" s="383"/>
      <c r="CJ3" s="383"/>
      <c r="CK3" s="383" t="str">
        <f>F3</f>
        <v>Görgen</v>
      </c>
      <c r="CL3" s="383"/>
      <c r="CM3" s="383"/>
      <c r="CN3" s="383" t="str">
        <f>I3</f>
        <v>Labarbe</v>
      </c>
      <c r="CO3" s="383"/>
      <c r="CP3" s="383"/>
      <c r="CQ3" s="383" t="str">
        <f>L3</f>
        <v>Pieper </v>
      </c>
      <c r="CR3" s="383"/>
      <c r="CS3" s="383"/>
      <c r="CT3" s="383" t="str">
        <f>O3</f>
        <v>Heydenreich</v>
      </c>
      <c r="CU3" s="383"/>
      <c r="CV3" s="383"/>
      <c r="CW3" s="383" t="str">
        <f>R3</f>
        <v>Pull </v>
      </c>
      <c r="CX3" s="383"/>
      <c r="CY3" s="383"/>
      <c r="CZ3" s="383" t="str">
        <f>U3</f>
        <v>Palm</v>
      </c>
      <c r="DA3" s="383"/>
      <c r="DB3" s="383"/>
      <c r="DC3" s="383" t="str">
        <f>X3</f>
        <v>Mitscher</v>
      </c>
      <c r="DD3" s="383"/>
      <c r="DE3" s="38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FE3" s="94"/>
      <c r="FG3" s="28"/>
    </row>
    <row r="4" spans="3:163" s="19" customFormat="1" ht="12.75" hidden="1" outlineLevel="2">
      <c r="C4" s="377" t="s">
        <v>211</v>
      </c>
      <c r="D4" s="377"/>
      <c r="E4" s="377"/>
      <c r="F4" s="384" t="s">
        <v>22</v>
      </c>
      <c r="G4" s="384"/>
      <c r="H4" s="384"/>
      <c r="I4" s="384" t="s">
        <v>42</v>
      </c>
      <c r="J4" s="384"/>
      <c r="K4" s="384"/>
      <c r="L4" s="384" t="s">
        <v>63</v>
      </c>
      <c r="M4" s="384"/>
      <c r="N4" s="384"/>
      <c r="O4" s="384" t="s">
        <v>30</v>
      </c>
      <c r="P4" s="384"/>
      <c r="Q4" s="384"/>
      <c r="R4" s="384" t="s">
        <v>68</v>
      </c>
      <c r="S4" s="384"/>
      <c r="T4" s="384"/>
      <c r="U4" s="384" t="s">
        <v>58</v>
      </c>
      <c r="V4" s="384"/>
      <c r="W4" s="384"/>
      <c r="X4" s="384" t="s">
        <v>47</v>
      </c>
      <c r="Y4" s="384"/>
      <c r="Z4" s="384"/>
      <c r="CC4" s="28"/>
      <c r="CF4"/>
      <c r="CH4" s="377" t="str">
        <f>C4</f>
        <v>Thomas</v>
      </c>
      <c r="CI4" s="377"/>
      <c r="CJ4" s="377"/>
      <c r="CK4" s="377" t="str">
        <f>F4</f>
        <v>Erwin</v>
      </c>
      <c r="CL4" s="377"/>
      <c r="CM4" s="377"/>
      <c r="CN4" s="377" t="str">
        <f>I4</f>
        <v>Walter</v>
      </c>
      <c r="CO4" s="377"/>
      <c r="CP4" s="377"/>
      <c r="CQ4" s="377" t="str">
        <f>L4</f>
        <v>Oliver</v>
      </c>
      <c r="CR4" s="377"/>
      <c r="CS4" s="377"/>
      <c r="CT4" s="377" t="str">
        <f>O4</f>
        <v>Rudi</v>
      </c>
      <c r="CU4" s="377"/>
      <c r="CV4" s="377"/>
      <c r="CW4" s="377" t="str">
        <f>R4</f>
        <v>Rudolf</v>
      </c>
      <c r="CX4" s="377"/>
      <c r="CY4" s="377"/>
      <c r="CZ4" s="377" t="str">
        <f>U4</f>
        <v>Franz</v>
      </c>
      <c r="DA4" s="377"/>
      <c r="DB4" s="377"/>
      <c r="DC4" s="377" t="str">
        <f>X4</f>
        <v>Udo</v>
      </c>
      <c r="DD4" s="377"/>
      <c r="DE4" s="377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FE4" s="94"/>
      <c r="FG4" s="28"/>
    </row>
    <row r="5" spans="2:164" s="158" customFormat="1" ht="15.75" hidden="1" outlineLevel="2">
      <c r="B5" s="179" t="s">
        <v>212</v>
      </c>
      <c r="C5" s="180">
        <v>0</v>
      </c>
      <c r="D5" s="181" t="s">
        <v>213</v>
      </c>
      <c r="E5" s="182">
        <v>0</v>
      </c>
      <c r="F5" s="183"/>
      <c r="G5" s="184" t="s">
        <v>190</v>
      </c>
      <c r="H5" s="185"/>
      <c r="I5" s="183"/>
      <c r="J5" s="184" t="s">
        <v>190</v>
      </c>
      <c r="K5" s="185"/>
      <c r="L5" s="183"/>
      <c r="M5" s="184" t="s">
        <v>190</v>
      </c>
      <c r="N5" s="185"/>
      <c r="O5" s="183">
        <v>64</v>
      </c>
      <c r="P5" s="184" t="s">
        <v>190</v>
      </c>
      <c r="Q5" s="185">
        <v>65</v>
      </c>
      <c r="R5" s="183">
        <v>52</v>
      </c>
      <c r="S5" s="184" t="s">
        <v>190</v>
      </c>
      <c r="T5" s="185">
        <v>54</v>
      </c>
      <c r="U5" s="183"/>
      <c r="V5" s="184" t="s">
        <v>190</v>
      </c>
      <c r="W5" s="185"/>
      <c r="X5" s="183"/>
      <c r="Y5" s="184" t="s">
        <v>190</v>
      </c>
      <c r="Z5" s="185"/>
      <c r="CB5" s="186">
        <f aca="true" t="shared" si="0" ref="CB5:CB12">SUM(X5+U5+R5+O5+L5+I5+F5+C5)</f>
        <v>116</v>
      </c>
      <c r="CC5" s="187" t="s">
        <v>190</v>
      </c>
      <c r="CD5" s="188">
        <f aca="true" t="shared" si="1" ref="CD5:CD12">SUM(Z5+W5+T5+Q5+N5+K5+H5+E5)</f>
        <v>119</v>
      </c>
      <c r="CE5" s="158">
        <f aca="true" t="shared" si="2" ref="CE5:CE12">COUNTIF(C5:Z5,"&gt;1")/2</f>
        <v>2</v>
      </c>
      <c r="CF5"/>
      <c r="CG5" s="179" t="str">
        <f aca="true" t="shared" si="3" ref="CG5:CG12">B5</f>
        <v>Martiné Thomas</v>
      </c>
      <c r="CH5" s="189">
        <v>0</v>
      </c>
      <c r="CI5" s="190" t="s">
        <v>213</v>
      </c>
      <c r="CJ5" s="190">
        <v>0</v>
      </c>
      <c r="CK5" s="191">
        <f>IF(F5=0,0,IF(F5=H5,1,IF(F5&gt;H5,0,2)))</f>
        <v>0</v>
      </c>
      <c r="CL5" s="184" t="s">
        <v>190</v>
      </c>
      <c r="CM5" s="184">
        <f>IF(H5=0,0,IF(H5=F5,1,IF(H5&gt;F5,0,2)))</f>
        <v>0</v>
      </c>
      <c r="CN5" s="191">
        <f>IF(I5=0,0,IF(I5=K5,1,IF(I5&gt;K5,0,2)))</f>
        <v>0</v>
      </c>
      <c r="CO5" s="184" t="s">
        <v>190</v>
      </c>
      <c r="CP5" s="192">
        <f>IF(K5=0,0,IF(K5=I5,1,IF(K5&gt;I5,0,2)))</f>
        <v>0</v>
      </c>
      <c r="CQ5" s="191">
        <f>IF(L5=0,0,IF(L5=N5,1,IF(L5&gt;N5,0,2)))</f>
        <v>0</v>
      </c>
      <c r="CR5" s="184" t="s">
        <v>190</v>
      </c>
      <c r="CS5" s="184">
        <f>IF(N5=0,0,IF(N5=L5,1,IF(N5&gt;L5,0,2)))</f>
        <v>0</v>
      </c>
      <c r="CT5" s="191">
        <f>IF(O5=0,0,IF(O5=Q5,1,IF(O5&gt;Q5,0,2)))</f>
        <v>2</v>
      </c>
      <c r="CU5" s="184" t="s">
        <v>190</v>
      </c>
      <c r="CV5" s="192">
        <f>IF(Q5=0,0,IF(Q5=O5,1,IF(Q5&gt;O5,0,2)))</f>
        <v>0</v>
      </c>
      <c r="CW5" s="191">
        <f>IF(R5=0,0,IF(R5=T5,1,IF(R5&gt;T5,0,2)))</f>
        <v>2</v>
      </c>
      <c r="CX5" s="184" t="s">
        <v>190</v>
      </c>
      <c r="CY5" s="184">
        <f>IF(T5=0,0,IF(T5=R5,1,IF(T5&gt;R5,0,2)))</f>
        <v>0</v>
      </c>
      <c r="CZ5" s="191">
        <f aca="true" t="shared" si="4" ref="CZ5:CZ10">IF(U5=0,0,IF(U5=W5,1,IF(U5&gt;W5,0,2)))</f>
        <v>0</v>
      </c>
      <c r="DA5" s="184" t="s">
        <v>190</v>
      </c>
      <c r="DB5" s="192">
        <f aca="true" t="shared" si="5" ref="DB5:DB10">IF(W5=0,0,IF(W5=U5,1,IF(W5&gt;U5,0,2)))</f>
        <v>0</v>
      </c>
      <c r="DC5" s="191">
        <f aca="true" t="shared" si="6" ref="DC5:DC11">IF(X5=0,0,IF(X5=Z5,1,IF(X5&gt;Z5,0,2)))</f>
        <v>0</v>
      </c>
      <c r="DD5" s="184" t="s">
        <v>190</v>
      </c>
      <c r="DE5" s="192">
        <f aca="true" t="shared" si="7" ref="DE5:DE11">IF(Z5=0,0,IF(Z5=X5,1,IF(Z5&gt;X5,0,2)))</f>
        <v>0</v>
      </c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FE5" s="146"/>
      <c r="FF5" s="193">
        <f aca="true" t="shared" si="8" ref="FF5:FF12">SUM(DC5+CZ5+CW5+CT5+CQ5+CN5+CK5+CH5)</f>
        <v>4</v>
      </c>
      <c r="FG5" s="187" t="s">
        <v>190</v>
      </c>
      <c r="FH5" s="188">
        <f aca="true" t="shared" si="9" ref="FH5:FH12">SUM(DE5+DB5+CY5+CV5+CS5+CP5+CM5+CJ5)</f>
        <v>0</v>
      </c>
    </row>
    <row r="6" spans="2:164" s="158" customFormat="1" ht="15.75" hidden="1" outlineLevel="2">
      <c r="B6" s="179" t="s">
        <v>193</v>
      </c>
      <c r="C6" s="183"/>
      <c r="D6" s="184" t="s">
        <v>190</v>
      </c>
      <c r="E6" s="185"/>
      <c r="F6" s="180">
        <v>0</v>
      </c>
      <c r="G6" s="181" t="s">
        <v>213</v>
      </c>
      <c r="H6" s="182">
        <v>0</v>
      </c>
      <c r="I6" s="183">
        <v>61</v>
      </c>
      <c r="J6" s="184" t="s">
        <v>190</v>
      </c>
      <c r="K6" s="185">
        <v>61</v>
      </c>
      <c r="L6" s="183"/>
      <c r="M6" s="184" t="s">
        <v>190</v>
      </c>
      <c r="N6" s="185"/>
      <c r="O6" s="183"/>
      <c r="P6" s="184" t="s">
        <v>190</v>
      </c>
      <c r="Q6" s="185"/>
      <c r="R6" s="183"/>
      <c r="S6" s="184" t="s">
        <v>190</v>
      </c>
      <c r="T6" s="185"/>
      <c r="U6" s="183"/>
      <c r="V6" s="184" t="s">
        <v>190</v>
      </c>
      <c r="W6" s="185"/>
      <c r="X6" s="183"/>
      <c r="Y6" s="184" t="s">
        <v>190</v>
      </c>
      <c r="Z6" s="185"/>
      <c r="CB6" s="183">
        <f t="shared" si="0"/>
        <v>61</v>
      </c>
      <c r="CC6" s="184" t="s">
        <v>190</v>
      </c>
      <c r="CD6" s="185">
        <f t="shared" si="1"/>
        <v>61</v>
      </c>
      <c r="CE6" s="158">
        <f t="shared" si="2"/>
        <v>1</v>
      </c>
      <c r="CF6"/>
      <c r="CG6" s="179" t="str">
        <f t="shared" si="3"/>
        <v>Görgen Erwin</v>
      </c>
      <c r="CH6" s="191">
        <f aca="true" t="shared" si="10" ref="CH6:CH12">IF(C6=0,0,IF(C6=E6,1,IF(C6&gt;E6,0,2)))</f>
        <v>0</v>
      </c>
      <c r="CI6" s="184" t="s">
        <v>190</v>
      </c>
      <c r="CJ6" s="192">
        <f aca="true" t="shared" si="11" ref="CJ6:CJ12">IF(E6=0,0,IF(E6=C6,1,IF(E6&gt;C6,0,2)))</f>
        <v>0</v>
      </c>
      <c r="CK6" s="180">
        <v>0</v>
      </c>
      <c r="CL6" s="181" t="s">
        <v>213</v>
      </c>
      <c r="CM6" s="181">
        <v>0</v>
      </c>
      <c r="CN6" s="191">
        <f>IF(I6=0,0,IF(I6=K6,1,IF(I6&gt;K6,0,2)))</f>
        <v>1</v>
      </c>
      <c r="CO6" s="184" t="s">
        <v>190</v>
      </c>
      <c r="CP6" s="192">
        <f>IF(K6=0,0,IF(K6=I6,1,IF(K6&gt;I6,0,2)))</f>
        <v>1</v>
      </c>
      <c r="CQ6" s="191">
        <f>IF(L6=0,0,IF(L6=N6,1,IF(L6&gt;N6,0,2)))</f>
        <v>0</v>
      </c>
      <c r="CR6" s="184" t="s">
        <v>190</v>
      </c>
      <c r="CS6" s="184">
        <f>IF(N6=0,0,IF(N6=L6,1,IF(N6&gt;L6,0,2)))</f>
        <v>0</v>
      </c>
      <c r="CT6" s="191">
        <f>IF(O6=0,0,IF(O6=Q6,1,IF(O6&gt;Q6,0,2)))</f>
        <v>0</v>
      </c>
      <c r="CU6" s="184" t="s">
        <v>190</v>
      </c>
      <c r="CV6" s="192">
        <f>IF(Q6=0,0,IF(Q6=O6,1,IF(Q6&gt;O6,0,2)))</f>
        <v>0</v>
      </c>
      <c r="CW6" s="191">
        <f>IF(R6=0,0,IF(R6=T6,1,IF(R6&gt;T6,0,2)))</f>
        <v>0</v>
      </c>
      <c r="CX6" s="184" t="s">
        <v>190</v>
      </c>
      <c r="CY6" s="184">
        <f>IF(T6=0,0,IF(T6=R6,1,IF(T6&gt;R6,0,2)))</f>
        <v>0</v>
      </c>
      <c r="CZ6" s="191">
        <f t="shared" si="4"/>
        <v>0</v>
      </c>
      <c r="DA6" s="184" t="s">
        <v>190</v>
      </c>
      <c r="DB6" s="192">
        <f t="shared" si="5"/>
        <v>0</v>
      </c>
      <c r="DC6" s="191">
        <f t="shared" si="6"/>
        <v>0</v>
      </c>
      <c r="DD6" s="184" t="s">
        <v>190</v>
      </c>
      <c r="DE6" s="192">
        <f t="shared" si="7"/>
        <v>0</v>
      </c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FE6" s="146"/>
      <c r="FF6" s="194">
        <f t="shared" si="8"/>
        <v>1</v>
      </c>
      <c r="FG6" s="184" t="s">
        <v>190</v>
      </c>
      <c r="FH6" s="185">
        <f t="shared" si="9"/>
        <v>1</v>
      </c>
    </row>
    <row r="7" spans="2:164" s="158" customFormat="1" ht="15.75" hidden="1" outlineLevel="2">
      <c r="B7" s="179" t="s">
        <v>160</v>
      </c>
      <c r="C7" s="183">
        <v>64</v>
      </c>
      <c r="D7" s="184" t="s">
        <v>190</v>
      </c>
      <c r="E7" s="185">
        <v>58</v>
      </c>
      <c r="F7" s="183">
        <v>61</v>
      </c>
      <c r="G7" s="184" t="s">
        <v>190</v>
      </c>
      <c r="H7" s="185">
        <v>62</v>
      </c>
      <c r="I7" s="180">
        <v>0</v>
      </c>
      <c r="J7" s="181" t="s">
        <v>213</v>
      </c>
      <c r="K7" s="182">
        <v>0</v>
      </c>
      <c r="L7" s="183"/>
      <c r="M7" s="184" t="s">
        <v>190</v>
      </c>
      <c r="N7" s="185"/>
      <c r="O7" s="183"/>
      <c r="P7" s="184" t="s">
        <v>190</v>
      </c>
      <c r="Q7" s="185"/>
      <c r="R7" s="183"/>
      <c r="S7" s="184" t="s">
        <v>190</v>
      </c>
      <c r="T7" s="185"/>
      <c r="U7" s="183"/>
      <c r="V7" s="184" t="s">
        <v>190</v>
      </c>
      <c r="W7" s="185"/>
      <c r="X7" s="183"/>
      <c r="Y7" s="184" t="s">
        <v>190</v>
      </c>
      <c r="Z7" s="185"/>
      <c r="CB7" s="183">
        <f t="shared" si="0"/>
        <v>125</v>
      </c>
      <c r="CC7" s="184" t="s">
        <v>190</v>
      </c>
      <c r="CD7" s="185">
        <f t="shared" si="1"/>
        <v>120</v>
      </c>
      <c r="CE7" s="158">
        <f t="shared" si="2"/>
        <v>2</v>
      </c>
      <c r="CF7"/>
      <c r="CG7" s="179" t="str">
        <f t="shared" si="3"/>
        <v>Labarbe Walter</v>
      </c>
      <c r="CH7" s="191">
        <f t="shared" si="10"/>
        <v>0</v>
      </c>
      <c r="CI7" s="184" t="s">
        <v>190</v>
      </c>
      <c r="CJ7" s="192">
        <f t="shared" si="11"/>
        <v>2</v>
      </c>
      <c r="CK7" s="191">
        <f aca="true" t="shared" si="12" ref="CK7:CK12">IF(F7=0,0,IF(F7=H7,1,IF(F7&gt;H7,0,2)))</f>
        <v>2</v>
      </c>
      <c r="CL7" s="184" t="s">
        <v>190</v>
      </c>
      <c r="CM7" s="184">
        <f aca="true" t="shared" si="13" ref="CM7:CM12">IF(H7=0,0,IF(H7=F7,1,IF(H7&gt;F7,0,2)))</f>
        <v>0</v>
      </c>
      <c r="CN7" s="180">
        <v>0</v>
      </c>
      <c r="CO7" s="181" t="s">
        <v>213</v>
      </c>
      <c r="CP7" s="182">
        <v>0</v>
      </c>
      <c r="CQ7" s="191">
        <f>IF(L7=0,0,IF(L7=N7,1,IF(L7&gt;N7,0,2)))</f>
        <v>0</v>
      </c>
      <c r="CR7" s="184" t="s">
        <v>190</v>
      </c>
      <c r="CS7" s="184">
        <f>IF(N7=0,0,IF(N7=L7,1,IF(N7&gt;L7,0,2)))</f>
        <v>0</v>
      </c>
      <c r="CT7" s="191">
        <f>IF(O7=0,0,IF(O7=Q7,1,IF(O7&gt;Q7,0,2)))</f>
        <v>0</v>
      </c>
      <c r="CU7" s="184" t="s">
        <v>190</v>
      </c>
      <c r="CV7" s="192">
        <f>IF(Q7=0,0,IF(Q7=O7,1,IF(Q7&gt;O7,0,2)))</f>
        <v>0</v>
      </c>
      <c r="CW7" s="191">
        <f>IF(R7=0,0,IF(R7=T7,1,IF(R7&gt;T7,0,2)))</f>
        <v>0</v>
      </c>
      <c r="CX7" s="184" t="s">
        <v>190</v>
      </c>
      <c r="CY7" s="184">
        <f>IF(T7=0,0,IF(T7=R7,1,IF(T7&gt;R7,0,2)))</f>
        <v>0</v>
      </c>
      <c r="CZ7" s="191">
        <f t="shared" si="4"/>
        <v>0</v>
      </c>
      <c r="DA7" s="184" t="s">
        <v>190</v>
      </c>
      <c r="DB7" s="192">
        <f t="shared" si="5"/>
        <v>0</v>
      </c>
      <c r="DC7" s="191">
        <f t="shared" si="6"/>
        <v>0</v>
      </c>
      <c r="DD7" s="184" t="s">
        <v>190</v>
      </c>
      <c r="DE7" s="192">
        <f t="shared" si="7"/>
        <v>0</v>
      </c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FE7" s="146"/>
      <c r="FF7" s="194">
        <f t="shared" si="8"/>
        <v>2</v>
      </c>
      <c r="FG7" s="184" t="s">
        <v>190</v>
      </c>
      <c r="FH7" s="185">
        <f t="shared" si="9"/>
        <v>2</v>
      </c>
    </row>
    <row r="8" spans="2:164" s="158" customFormat="1" ht="15.75" hidden="1" outlineLevel="2">
      <c r="B8" s="179" t="s">
        <v>159</v>
      </c>
      <c r="C8" s="183"/>
      <c r="D8" s="184" t="s">
        <v>190</v>
      </c>
      <c r="E8" s="185"/>
      <c r="F8" s="183"/>
      <c r="G8" s="184" t="s">
        <v>190</v>
      </c>
      <c r="H8" s="185"/>
      <c r="I8" s="183"/>
      <c r="J8" s="184" t="s">
        <v>190</v>
      </c>
      <c r="K8" s="185"/>
      <c r="L8" s="180">
        <v>0</v>
      </c>
      <c r="M8" s="181" t="s">
        <v>213</v>
      </c>
      <c r="N8" s="182">
        <v>0</v>
      </c>
      <c r="O8" s="183">
        <v>58</v>
      </c>
      <c r="P8" s="184" t="s">
        <v>190</v>
      </c>
      <c r="Q8" s="185">
        <v>62</v>
      </c>
      <c r="R8" s="183"/>
      <c r="S8" s="184" t="s">
        <v>190</v>
      </c>
      <c r="T8" s="185"/>
      <c r="U8" s="183"/>
      <c r="V8" s="184" t="s">
        <v>190</v>
      </c>
      <c r="W8" s="185"/>
      <c r="X8" s="183"/>
      <c r="Y8" s="184" t="s">
        <v>190</v>
      </c>
      <c r="Z8" s="185"/>
      <c r="CB8" s="183">
        <f t="shared" si="0"/>
        <v>58</v>
      </c>
      <c r="CC8" s="184" t="s">
        <v>190</v>
      </c>
      <c r="CD8" s="185">
        <f t="shared" si="1"/>
        <v>62</v>
      </c>
      <c r="CE8" s="158">
        <f t="shared" si="2"/>
        <v>1</v>
      </c>
      <c r="CF8"/>
      <c r="CG8" s="179" t="str">
        <f t="shared" si="3"/>
        <v>Pieper Oliver</v>
      </c>
      <c r="CH8" s="191">
        <f t="shared" si="10"/>
        <v>0</v>
      </c>
      <c r="CI8" s="184" t="s">
        <v>190</v>
      </c>
      <c r="CJ8" s="192">
        <f t="shared" si="11"/>
        <v>0</v>
      </c>
      <c r="CK8" s="191">
        <f t="shared" si="12"/>
        <v>0</v>
      </c>
      <c r="CL8" s="184" t="s">
        <v>190</v>
      </c>
      <c r="CM8" s="184">
        <f t="shared" si="13"/>
        <v>0</v>
      </c>
      <c r="CN8" s="191">
        <f>IF(I8=0,0,IF(I8=K8,1,IF(I8&gt;K8,0,2)))</f>
        <v>0</v>
      </c>
      <c r="CO8" s="184" t="s">
        <v>190</v>
      </c>
      <c r="CP8" s="192">
        <f>IF(K8=0,0,IF(K8=I8,1,IF(K8&gt;I8,0,2)))</f>
        <v>0</v>
      </c>
      <c r="CQ8" s="180">
        <v>0</v>
      </c>
      <c r="CR8" s="181" t="s">
        <v>213</v>
      </c>
      <c r="CS8" s="181">
        <v>0</v>
      </c>
      <c r="CT8" s="191">
        <f>IF(O8=0,0,IF(O8=Q8,1,IF(O8&gt;Q8,0,2)))</f>
        <v>2</v>
      </c>
      <c r="CU8" s="184" t="s">
        <v>190</v>
      </c>
      <c r="CV8" s="192">
        <f>IF(Q8=0,0,IF(Q8=O8,1,IF(Q8&gt;O8,0,2)))</f>
        <v>0</v>
      </c>
      <c r="CW8" s="191">
        <f>IF(R8=0,0,IF(R8=T8,1,IF(R8&gt;T8,0,2)))</f>
        <v>0</v>
      </c>
      <c r="CX8" s="184" t="s">
        <v>190</v>
      </c>
      <c r="CY8" s="184">
        <f>IF(T8=0,0,IF(T8=R8,1,IF(T8&gt;R8,0,2)))</f>
        <v>0</v>
      </c>
      <c r="CZ8" s="191">
        <f t="shared" si="4"/>
        <v>0</v>
      </c>
      <c r="DA8" s="184" t="s">
        <v>190</v>
      </c>
      <c r="DB8" s="192">
        <f t="shared" si="5"/>
        <v>0</v>
      </c>
      <c r="DC8" s="191">
        <f t="shared" si="6"/>
        <v>0</v>
      </c>
      <c r="DD8" s="184" t="s">
        <v>190</v>
      </c>
      <c r="DE8" s="192">
        <f t="shared" si="7"/>
        <v>0</v>
      </c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FE8" s="146"/>
      <c r="FF8" s="194">
        <f t="shared" si="8"/>
        <v>2</v>
      </c>
      <c r="FG8" s="184" t="s">
        <v>190</v>
      </c>
      <c r="FH8" s="185">
        <f t="shared" si="9"/>
        <v>0</v>
      </c>
    </row>
    <row r="9" spans="2:164" s="158" customFormat="1" ht="15.75" hidden="1" outlineLevel="2">
      <c r="B9" s="179" t="s">
        <v>161</v>
      </c>
      <c r="C9" s="183"/>
      <c r="D9" s="184" t="s">
        <v>190</v>
      </c>
      <c r="E9" s="185"/>
      <c r="F9" s="183"/>
      <c r="G9" s="184" t="s">
        <v>190</v>
      </c>
      <c r="H9" s="185"/>
      <c r="I9" s="183"/>
      <c r="J9" s="184" t="s">
        <v>190</v>
      </c>
      <c r="K9" s="185"/>
      <c r="L9" s="183"/>
      <c r="M9" s="184" t="s">
        <v>190</v>
      </c>
      <c r="N9" s="185"/>
      <c r="O9" s="180">
        <v>0</v>
      </c>
      <c r="P9" s="181" t="s">
        <v>213</v>
      </c>
      <c r="Q9" s="182">
        <v>0</v>
      </c>
      <c r="R9" s="183"/>
      <c r="S9" s="184" t="s">
        <v>190</v>
      </c>
      <c r="T9" s="185"/>
      <c r="U9" s="183"/>
      <c r="V9" s="184" t="s">
        <v>190</v>
      </c>
      <c r="W9" s="185"/>
      <c r="X9" s="183"/>
      <c r="Y9" s="184" t="s">
        <v>190</v>
      </c>
      <c r="Z9" s="185"/>
      <c r="CB9" s="183">
        <f t="shared" si="0"/>
        <v>0</v>
      </c>
      <c r="CC9" s="184" t="s">
        <v>190</v>
      </c>
      <c r="CD9" s="185">
        <f t="shared" si="1"/>
        <v>0</v>
      </c>
      <c r="CE9" s="158">
        <f t="shared" si="2"/>
        <v>0</v>
      </c>
      <c r="CF9"/>
      <c r="CG9" s="179" t="str">
        <f t="shared" si="3"/>
        <v>Heydenreich Rudi</v>
      </c>
      <c r="CH9" s="191">
        <f t="shared" si="10"/>
        <v>0</v>
      </c>
      <c r="CI9" s="184" t="s">
        <v>190</v>
      </c>
      <c r="CJ9" s="192">
        <f t="shared" si="11"/>
        <v>0</v>
      </c>
      <c r="CK9" s="191">
        <f t="shared" si="12"/>
        <v>0</v>
      </c>
      <c r="CL9" s="184" t="s">
        <v>190</v>
      </c>
      <c r="CM9" s="184">
        <f t="shared" si="13"/>
        <v>0</v>
      </c>
      <c r="CN9" s="191">
        <f>IF(I9=0,0,IF(I9=K9,1,IF(I9&gt;K9,0,2)))</f>
        <v>0</v>
      </c>
      <c r="CO9" s="184" t="s">
        <v>190</v>
      </c>
      <c r="CP9" s="192">
        <f>IF(K9=0,0,IF(K9=I9,1,IF(K9&gt;I9,0,2)))</f>
        <v>0</v>
      </c>
      <c r="CQ9" s="191">
        <f>IF(L9=0,0,IF(L9=N9,1,IF(L9&gt;N9,0,2)))</f>
        <v>0</v>
      </c>
      <c r="CR9" s="184" t="s">
        <v>190</v>
      </c>
      <c r="CS9" s="184">
        <f>IF(N9=0,0,IF(N9=L9,1,IF(N9&gt;L9,0,2)))</f>
        <v>0</v>
      </c>
      <c r="CT9" s="180">
        <v>0</v>
      </c>
      <c r="CU9" s="181" t="s">
        <v>213</v>
      </c>
      <c r="CV9" s="182">
        <v>0</v>
      </c>
      <c r="CW9" s="191">
        <f>IF(R9=0,0,IF(R9=T9,1,IF(R9&gt;T9,0,2)))</f>
        <v>0</v>
      </c>
      <c r="CX9" s="184" t="s">
        <v>190</v>
      </c>
      <c r="CY9" s="184">
        <f>IF(T9=0,0,IF(T9=R9,1,IF(T9&gt;R9,0,2)))</f>
        <v>0</v>
      </c>
      <c r="CZ9" s="191">
        <f t="shared" si="4"/>
        <v>0</v>
      </c>
      <c r="DA9" s="184" t="s">
        <v>190</v>
      </c>
      <c r="DB9" s="192">
        <f t="shared" si="5"/>
        <v>0</v>
      </c>
      <c r="DC9" s="191">
        <f t="shared" si="6"/>
        <v>0</v>
      </c>
      <c r="DD9" s="184" t="s">
        <v>190</v>
      </c>
      <c r="DE9" s="192">
        <f t="shared" si="7"/>
        <v>0</v>
      </c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FE9" s="146"/>
      <c r="FF9" s="194">
        <f t="shared" si="8"/>
        <v>0</v>
      </c>
      <c r="FG9" s="184" t="s">
        <v>190</v>
      </c>
      <c r="FH9" s="185">
        <f t="shared" si="9"/>
        <v>0</v>
      </c>
    </row>
    <row r="10" spans="2:164" s="158" customFormat="1" ht="15.75" hidden="1" outlineLevel="2">
      <c r="B10" s="179" t="s">
        <v>155</v>
      </c>
      <c r="C10" s="183">
        <v>56</v>
      </c>
      <c r="D10" s="184" t="s">
        <v>190</v>
      </c>
      <c r="E10" s="185">
        <v>63</v>
      </c>
      <c r="F10" s="183">
        <v>57</v>
      </c>
      <c r="G10" s="184" t="s">
        <v>190</v>
      </c>
      <c r="H10" s="185">
        <v>60</v>
      </c>
      <c r="I10" s="183"/>
      <c r="J10" s="184" t="s">
        <v>190</v>
      </c>
      <c r="K10" s="185"/>
      <c r="L10" s="183"/>
      <c r="M10" s="184" t="s">
        <v>190</v>
      </c>
      <c r="N10" s="185"/>
      <c r="O10" s="183"/>
      <c r="P10" s="184" t="s">
        <v>190</v>
      </c>
      <c r="Q10" s="185"/>
      <c r="R10" s="180">
        <v>0</v>
      </c>
      <c r="S10" s="181" t="s">
        <v>213</v>
      </c>
      <c r="T10" s="182">
        <v>0</v>
      </c>
      <c r="U10" s="183"/>
      <c r="V10" s="184" t="s">
        <v>190</v>
      </c>
      <c r="W10" s="185"/>
      <c r="X10" s="183"/>
      <c r="Y10" s="184" t="s">
        <v>190</v>
      </c>
      <c r="Z10" s="185"/>
      <c r="CB10" s="183">
        <f t="shared" si="0"/>
        <v>113</v>
      </c>
      <c r="CC10" s="184" t="s">
        <v>190</v>
      </c>
      <c r="CD10" s="185">
        <f t="shared" si="1"/>
        <v>123</v>
      </c>
      <c r="CE10" s="158">
        <f t="shared" si="2"/>
        <v>2</v>
      </c>
      <c r="CF10"/>
      <c r="CG10" s="179" t="str">
        <f t="shared" si="3"/>
        <v>Pull Rudolf</v>
      </c>
      <c r="CH10" s="191">
        <f t="shared" si="10"/>
        <v>2</v>
      </c>
      <c r="CI10" s="184" t="s">
        <v>190</v>
      </c>
      <c r="CJ10" s="192">
        <f t="shared" si="11"/>
        <v>0</v>
      </c>
      <c r="CK10" s="191">
        <f t="shared" si="12"/>
        <v>2</v>
      </c>
      <c r="CL10" s="184" t="s">
        <v>190</v>
      </c>
      <c r="CM10" s="184">
        <f t="shared" si="13"/>
        <v>0</v>
      </c>
      <c r="CN10" s="191">
        <f>IF(I10=0,0,IF(I10=K10,1,IF(I10&gt;K10,0,2)))</f>
        <v>0</v>
      </c>
      <c r="CO10" s="184" t="s">
        <v>190</v>
      </c>
      <c r="CP10" s="192">
        <f>IF(K10=0,0,IF(K10=I10,1,IF(K10&gt;I10,0,2)))</f>
        <v>0</v>
      </c>
      <c r="CQ10" s="191">
        <f>IF(L10=0,0,IF(L10=N10,1,IF(L10&gt;N10,0,2)))</f>
        <v>0</v>
      </c>
      <c r="CR10" s="184" t="s">
        <v>190</v>
      </c>
      <c r="CS10" s="184">
        <f>IF(N10=0,0,IF(N10=L10,1,IF(N10&gt;L10,0,2)))</f>
        <v>0</v>
      </c>
      <c r="CT10" s="191">
        <f>IF(O10=0,0,IF(O10=Q10,1,IF(O10&gt;Q10,0,2)))</f>
        <v>0</v>
      </c>
      <c r="CU10" s="184" t="s">
        <v>190</v>
      </c>
      <c r="CV10" s="192">
        <f>IF(Q10=0,0,IF(Q10=O10,1,IF(Q10&gt;O10,0,2)))</f>
        <v>0</v>
      </c>
      <c r="CW10" s="180">
        <v>0</v>
      </c>
      <c r="CX10" s="181" t="s">
        <v>213</v>
      </c>
      <c r="CY10" s="181">
        <v>0</v>
      </c>
      <c r="CZ10" s="191">
        <f t="shared" si="4"/>
        <v>0</v>
      </c>
      <c r="DA10" s="184" t="s">
        <v>190</v>
      </c>
      <c r="DB10" s="192">
        <f t="shared" si="5"/>
        <v>0</v>
      </c>
      <c r="DC10" s="191">
        <f t="shared" si="6"/>
        <v>0</v>
      </c>
      <c r="DD10" s="184" t="s">
        <v>190</v>
      </c>
      <c r="DE10" s="192">
        <f t="shared" si="7"/>
        <v>0</v>
      </c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FE10" s="146"/>
      <c r="FF10" s="194">
        <f t="shared" si="8"/>
        <v>4</v>
      </c>
      <c r="FG10" s="184" t="s">
        <v>190</v>
      </c>
      <c r="FH10" s="185">
        <f t="shared" si="9"/>
        <v>0</v>
      </c>
    </row>
    <row r="11" spans="2:164" s="158" customFormat="1" ht="15.75" hidden="1" outlineLevel="2">
      <c r="B11" s="179" t="s">
        <v>214</v>
      </c>
      <c r="C11" s="183"/>
      <c r="D11" s="184" t="s">
        <v>190</v>
      </c>
      <c r="E11" s="185"/>
      <c r="F11" s="183"/>
      <c r="G11" s="184" t="s">
        <v>190</v>
      </c>
      <c r="H11" s="185"/>
      <c r="I11" s="183">
        <v>64</v>
      </c>
      <c r="J11" s="184" t="s">
        <v>190</v>
      </c>
      <c r="K11" s="185">
        <v>59</v>
      </c>
      <c r="L11" s="183"/>
      <c r="M11" s="184" t="s">
        <v>190</v>
      </c>
      <c r="N11" s="185"/>
      <c r="O11" s="183"/>
      <c r="P11" s="184" t="s">
        <v>190</v>
      </c>
      <c r="Q11" s="185"/>
      <c r="R11" s="183"/>
      <c r="S11" s="184" t="s">
        <v>190</v>
      </c>
      <c r="T11" s="185"/>
      <c r="U11" s="180">
        <v>0</v>
      </c>
      <c r="V11" s="181" t="s">
        <v>213</v>
      </c>
      <c r="W11" s="182">
        <v>0</v>
      </c>
      <c r="X11" s="183"/>
      <c r="Y11" s="184" t="s">
        <v>190</v>
      </c>
      <c r="Z11" s="185"/>
      <c r="CB11" s="183">
        <f t="shared" si="0"/>
        <v>64</v>
      </c>
      <c r="CC11" s="184" t="s">
        <v>190</v>
      </c>
      <c r="CD11" s="185">
        <f t="shared" si="1"/>
        <v>59</v>
      </c>
      <c r="CE11" s="158">
        <f t="shared" si="2"/>
        <v>1</v>
      </c>
      <c r="CF11"/>
      <c r="CG11" s="179" t="str">
        <f t="shared" si="3"/>
        <v>Palm Franz</v>
      </c>
      <c r="CH11" s="191">
        <f t="shared" si="10"/>
        <v>0</v>
      </c>
      <c r="CI11" s="184" t="s">
        <v>190</v>
      </c>
      <c r="CJ11" s="192">
        <f t="shared" si="11"/>
        <v>0</v>
      </c>
      <c r="CK11" s="191">
        <f t="shared" si="12"/>
        <v>0</v>
      </c>
      <c r="CL11" s="184" t="s">
        <v>190</v>
      </c>
      <c r="CM11" s="184">
        <f t="shared" si="13"/>
        <v>0</v>
      </c>
      <c r="CN11" s="191">
        <f>IF(I11=0,0,IF(I11=K11,1,IF(I11&gt;K11,0,2)))</f>
        <v>0</v>
      </c>
      <c r="CO11" s="184" t="s">
        <v>190</v>
      </c>
      <c r="CP11" s="192">
        <f>IF(K11=0,0,IF(K11=I11,1,IF(K11&gt;I11,0,2)))</f>
        <v>2</v>
      </c>
      <c r="CQ11" s="191">
        <f>IF(L11=0,0,IF(L11=N11,1,IF(L11&gt;N11,0,2)))</f>
        <v>0</v>
      </c>
      <c r="CR11" s="184" t="s">
        <v>190</v>
      </c>
      <c r="CS11" s="184">
        <f>IF(N11=0,0,IF(N11=L11,1,IF(N11&gt;L11,0,2)))</f>
        <v>0</v>
      </c>
      <c r="CT11" s="191">
        <f>IF(O11=0,0,IF(O11=Q11,1,IF(O11&gt;Q11,0,2)))</f>
        <v>0</v>
      </c>
      <c r="CU11" s="184" t="s">
        <v>190</v>
      </c>
      <c r="CV11" s="192">
        <f>IF(Q11=0,0,IF(Q11=O11,1,IF(Q11&gt;O11,0,2)))</f>
        <v>0</v>
      </c>
      <c r="CW11" s="191">
        <f>IF(R11=0,0,IF(R11=T11,1,IF(R11&gt;T11,0,2)))</f>
        <v>0</v>
      </c>
      <c r="CX11" s="184" t="s">
        <v>190</v>
      </c>
      <c r="CY11" s="184">
        <f>IF(T11=0,0,IF(T11=R11,1,IF(T11&gt;R11,0,2)))</f>
        <v>0</v>
      </c>
      <c r="CZ11" s="180">
        <v>0</v>
      </c>
      <c r="DA11" s="181" t="s">
        <v>213</v>
      </c>
      <c r="DB11" s="182">
        <v>0</v>
      </c>
      <c r="DC11" s="191">
        <f t="shared" si="6"/>
        <v>0</v>
      </c>
      <c r="DD11" s="184" t="s">
        <v>190</v>
      </c>
      <c r="DE11" s="192">
        <f t="shared" si="7"/>
        <v>0</v>
      </c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FE11" s="146"/>
      <c r="FF11" s="194">
        <f t="shared" si="8"/>
        <v>0</v>
      </c>
      <c r="FG11" s="184" t="s">
        <v>190</v>
      </c>
      <c r="FH11" s="185">
        <f t="shared" si="9"/>
        <v>2</v>
      </c>
    </row>
    <row r="12" spans="2:164" s="158" customFormat="1" ht="15.75" hidden="1" outlineLevel="2">
      <c r="B12" s="179" t="s">
        <v>184</v>
      </c>
      <c r="C12" s="183"/>
      <c r="D12" s="184" t="s">
        <v>190</v>
      </c>
      <c r="E12" s="185"/>
      <c r="F12" s="183"/>
      <c r="G12" s="184" t="s">
        <v>190</v>
      </c>
      <c r="H12" s="185"/>
      <c r="I12" s="183"/>
      <c r="J12" s="184" t="s">
        <v>190</v>
      </c>
      <c r="K12" s="185"/>
      <c r="L12" s="183"/>
      <c r="M12" s="184" t="s">
        <v>190</v>
      </c>
      <c r="N12" s="185"/>
      <c r="O12" s="183"/>
      <c r="P12" s="184" t="s">
        <v>190</v>
      </c>
      <c r="Q12" s="185"/>
      <c r="R12" s="183"/>
      <c r="S12" s="184" t="s">
        <v>190</v>
      </c>
      <c r="T12" s="185"/>
      <c r="U12" s="183"/>
      <c r="V12" s="184" t="s">
        <v>190</v>
      </c>
      <c r="W12" s="185"/>
      <c r="X12" s="180">
        <v>0</v>
      </c>
      <c r="Y12" s="181" t="s">
        <v>213</v>
      </c>
      <c r="Z12" s="182">
        <v>0</v>
      </c>
      <c r="CB12" s="183">
        <f t="shared" si="0"/>
        <v>0</v>
      </c>
      <c r="CC12" s="184" t="s">
        <v>190</v>
      </c>
      <c r="CD12" s="185">
        <f t="shared" si="1"/>
        <v>0</v>
      </c>
      <c r="CE12" s="158">
        <f t="shared" si="2"/>
        <v>0</v>
      </c>
      <c r="CF12"/>
      <c r="CG12" s="179" t="str">
        <f t="shared" si="3"/>
        <v>Mitscher Udo</v>
      </c>
      <c r="CH12" s="191">
        <f t="shared" si="10"/>
        <v>0</v>
      </c>
      <c r="CI12" s="184" t="s">
        <v>190</v>
      </c>
      <c r="CJ12" s="192">
        <f t="shared" si="11"/>
        <v>0</v>
      </c>
      <c r="CK12" s="191">
        <f t="shared" si="12"/>
        <v>0</v>
      </c>
      <c r="CL12" s="184" t="s">
        <v>190</v>
      </c>
      <c r="CM12" s="184">
        <f t="shared" si="13"/>
        <v>0</v>
      </c>
      <c r="CN12" s="191">
        <f>IF(I12=0,0,IF(I12=K12,1,IF(I12&gt;K12,0,2)))</f>
        <v>0</v>
      </c>
      <c r="CO12" s="184" t="s">
        <v>190</v>
      </c>
      <c r="CP12" s="192">
        <f>IF(K12=0,0,IF(K12=I12,1,IF(K12&gt;I12,0,2)))</f>
        <v>0</v>
      </c>
      <c r="CQ12" s="191">
        <f>IF(L12=0,0,IF(L12=N12,1,IF(L12&gt;N12,0,2)))</f>
        <v>0</v>
      </c>
      <c r="CR12" s="184" t="s">
        <v>190</v>
      </c>
      <c r="CS12" s="184">
        <f>IF(N12=0,0,IF(N12=L12,1,IF(N12&gt;L12,0,2)))</f>
        <v>0</v>
      </c>
      <c r="CT12" s="191">
        <f>IF(O12=0,0,IF(O12=Q12,1,IF(O12&gt;Q12,0,2)))</f>
        <v>0</v>
      </c>
      <c r="CU12" s="184" t="s">
        <v>190</v>
      </c>
      <c r="CV12" s="192">
        <f>IF(Q12=0,0,IF(Q12=O12,1,IF(Q12&gt;O12,0,2)))</f>
        <v>0</v>
      </c>
      <c r="CW12" s="191">
        <f>IF(R12=0,0,IF(R12=T12,1,IF(R12&gt;T12,0,2)))</f>
        <v>0</v>
      </c>
      <c r="CX12" s="184" t="s">
        <v>190</v>
      </c>
      <c r="CY12" s="184">
        <f>IF(T12=0,0,IF(T12=R12,1,IF(T12&gt;R12,0,2)))</f>
        <v>0</v>
      </c>
      <c r="CZ12" s="191">
        <f>IF(U12=0,0,IF(U12=W12,1,IF(U12&gt;W12,0,2)))</f>
        <v>0</v>
      </c>
      <c r="DA12" s="184" t="s">
        <v>190</v>
      </c>
      <c r="DB12" s="192">
        <f>IF(W12=0,0,IF(W12=U12,1,IF(W12&gt;U12,0,2)))</f>
        <v>0</v>
      </c>
      <c r="DC12" s="180">
        <v>0</v>
      </c>
      <c r="DD12" s="181" t="s">
        <v>213</v>
      </c>
      <c r="DE12" s="182">
        <v>0</v>
      </c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FE12" s="146"/>
      <c r="FF12" s="194">
        <f t="shared" si="8"/>
        <v>0</v>
      </c>
      <c r="FG12" s="184" t="s">
        <v>190</v>
      </c>
      <c r="FH12" s="185">
        <f t="shared" si="9"/>
        <v>0</v>
      </c>
    </row>
    <row r="13" spans="2:163" s="158" customFormat="1" ht="15.75" hidden="1" outlineLevel="2">
      <c r="B13" s="179"/>
      <c r="C13" s="158">
        <f>SUM(C5:C12)</f>
        <v>120</v>
      </c>
      <c r="D13" s="160" t="s">
        <v>190</v>
      </c>
      <c r="E13" s="158">
        <f>SUM(E5:E12)</f>
        <v>121</v>
      </c>
      <c r="F13" s="158">
        <f>SUM(F5:F12)</f>
        <v>118</v>
      </c>
      <c r="G13" s="160" t="s">
        <v>190</v>
      </c>
      <c r="H13" s="158">
        <f>SUM(H5:H12)</f>
        <v>122</v>
      </c>
      <c r="I13" s="158">
        <f>SUM(I5:I12)</f>
        <v>125</v>
      </c>
      <c r="J13" s="160" t="s">
        <v>190</v>
      </c>
      <c r="K13" s="158">
        <f>SUM(K5:K12)</f>
        <v>120</v>
      </c>
      <c r="L13" s="158">
        <f>SUM(L5:L12)</f>
        <v>0</v>
      </c>
      <c r="M13" s="160" t="s">
        <v>190</v>
      </c>
      <c r="N13" s="158">
        <f>SUM(N5:N12)</f>
        <v>0</v>
      </c>
      <c r="O13" s="158">
        <f>SUM(O5:O12)</f>
        <v>122</v>
      </c>
      <c r="P13" s="160" t="s">
        <v>190</v>
      </c>
      <c r="Q13" s="158">
        <f>SUM(Q5:Q12)</f>
        <v>127</v>
      </c>
      <c r="R13" s="158">
        <f>SUM(R5:R12)</f>
        <v>52</v>
      </c>
      <c r="S13" s="160" t="s">
        <v>190</v>
      </c>
      <c r="T13" s="158">
        <f>SUM(T5:T12)</f>
        <v>54</v>
      </c>
      <c r="U13" s="158">
        <f>SUM(U5:U12)</f>
        <v>0</v>
      </c>
      <c r="V13" s="160" t="s">
        <v>190</v>
      </c>
      <c r="W13" s="158">
        <f>SUM(W5:W12)</f>
        <v>0</v>
      </c>
      <c r="X13" s="158">
        <f>SUM(X5:X12)</f>
        <v>0</v>
      </c>
      <c r="Y13" s="160" t="s">
        <v>190</v>
      </c>
      <c r="Z13" s="158">
        <f>SUM(Z5:Z12)</f>
        <v>0</v>
      </c>
      <c r="CC13" s="160"/>
      <c r="CF13"/>
      <c r="CG13" s="179"/>
      <c r="CH13" s="158">
        <f>SUM(CH5:CH12)</f>
        <v>2</v>
      </c>
      <c r="CI13" s="160" t="s">
        <v>190</v>
      </c>
      <c r="CJ13" s="158">
        <f>SUM(CJ5:CJ12)</f>
        <v>2</v>
      </c>
      <c r="CK13" s="158">
        <f>SUM(CK5:CK12)</f>
        <v>4</v>
      </c>
      <c r="CL13" s="160" t="s">
        <v>190</v>
      </c>
      <c r="CM13" s="158">
        <f>SUM(CM5:CM12)</f>
        <v>0</v>
      </c>
      <c r="CN13" s="158">
        <f>SUM(CN5:CN12)</f>
        <v>1</v>
      </c>
      <c r="CO13" s="160" t="s">
        <v>190</v>
      </c>
      <c r="CP13" s="158">
        <f>SUM(CP5:CP12)</f>
        <v>3</v>
      </c>
      <c r="CQ13" s="158">
        <f>SUM(CQ5:CQ12)</f>
        <v>0</v>
      </c>
      <c r="CR13" s="160" t="s">
        <v>190</v>
      </c>
      <c r="CS13" s="158">
        <f>SUM(CS5:CS12)</f>
        <v>0</v>
      </c>
      <c r="CT13" s="158">
        <f>SUM(CT5:CT12)</f>
        <v>4</v>
      </c>
      <c r="CU13" s="160" t="s">
        <v>190</v>
      </c>
      <c r="CV13" s="158">
        <f>SUM(CV5:CV12)</f>
        <v>0</v>
      </c>
      <c r="CW13" s="158">
        <f>SUM(CW5:CW12)</f>
        <v>2</v>
      </c>
      <c r="CX13" s="160" t="s">
        <v>190</v>
      </c>
      <c r="CY13" s="158">
        <f>SUM(CY5:CY12)</f>
        <v>0</v>
      </c>
      <c r="CZ13" s="158">
        <f>SUM(CZ5:CZ12)</f>
        <v>0</v>
      </c>
      <c r="DA13" s="160" t="s">
        <v>190</v>
      </c>
      <c r="DB13" s="158">
        <f>SUM(DB5:DB12)</f>
        <v>0</v>
      </c>
      <c r="DC13" s="158">
        <f>SUM(DC5:DC12)</f>
        <v>0</v>
      </c>
      <c r="DD13" s="160" t="s">
        <v>190</v>
      </c>
      <c r="DE13" s="158">
        <f>SUM(DE5:DE12)</f>
        <v>0</v>
      </c>
      <c r="FE13" s="146"/>
      <c r="FG13" s="160"/>
    </row>
    <row r="14" spans="3:161" s="19" customFormat="1" ht="12.75" customHeight="1" hidden="1" outlineLevel="2">
      <c r="C14" s="28">
        <f aca="true" t="shared" si="14" ref="C14:Z14">COUNTIF(C5:C12,"&gt;=1")</f>
        <v>2</v>
      </c>
      <c r="D14" s="28">
        <f t="shared" si="14"/>
        <v>0</v>
      </c>
      <c r="E14" s="28">
        <f t="shared" si="14"/>
        <v>2</v>
      </c>
      <c r="F14" s="28">
        <f t="shared" si="14"/>
        <v>2</v>
      </c>
      <c r="G14" s="28">
        <f t="shared" si="14"/>
        <v>0</v>
      </c>
      <c r="H14" s="28">
        <f t="shared" si="14"/>
        <v>2</v>
      </c>
      <c r="I14" s="28">
        <f t="shared" si="14"/>
        <v>2</v>
      </c>
      <c r="J14" s="28">
        <f t="shared" si="14"/>
        <v>0</v>
      </c>
      <c r="K14" s="28">
        <f t="shared" si="14"/>
        <v>2</v>
      </c>
      <c r="L14" s="28">
        <f t="shared" si="14"/>
        <v>0</v>
      </c>
      <c r="M14" s="28">
        <f t="shared" si="14"/>
        <v>0</v>
      </c>
      <c r="N14" s="28">
        <f t="shared" si="14"/>
        <v>0</v>
      </c>
      <c r="O14" s="28">
        <f t="shared" si="14"/>
        <v>2</v>
      </c>
      <c r="P14" s="28">
        <f t="shared" si="14"/>
        <v>0</v>
      </c>
      <c r="Q14" s="28">
        <f t="shared" si="14"/>
        <v>2</v>
      </c>
      <c r="R14" s="28">
        <f t="shared" si="14"/>
        <v>1</v>
      </c>
      <c r="S14" s="28">
        <f t="shared" si="14"/>
        <v>0</v>
      </c>
      <c r="T14" s="28">
        <f t="shared" si="14"/>
        <v>1</v>
      </c>
      <c r="U14" s="28">
        <f t="shared" si="14"/>
        <v>0</v>
      </c>
      <c r="V14" s="28">
        <f t="shared" si="14"/>
        <v>0</v>
      </c>
      <c r="W14" s="28">
        <f t="shared" si="14"/>
        <v>0</v>
      </c>
      <c r="X14" s="28">
        <f t="shared" si="14"/>
        <v>0</v>
      </c>
      <c r="Y14" s="28">
        <f t="shared" si="14"/>
        <v>0</v>
      </c>
      <c r="Z14" s="28">
        <f t="shared" si="14"/>
        <v>0</v>
      </c>
      <c r="CC14" s="28"/>
      <c r="CE14" s="19">
        <f>SUM(CE5:CE12)</f>
        <v>9</v>
      </c>
      <c r="CF14"/>
      <c r="CH14" s="158">
        <f>SUM(CH13)</f>
        <v>2</v>
      </c>
      <c r="CI14" s="158"/>
      <c r="CJ14" s="158"/>
      <c r="CK14" s="158">
        <f>SUM(CK13)</f>
        <v>4</v>
      </c>
      <c r="CL14" s="158"/>
      <c r="CM14" s="158"/>
      <c r="CN14" s="158">
        <f>SUM(CN13)</f>
        <v>1</v>
      </c>
      <c r="CO14" s="158"/>
      <c r="CP14" s="158"/>
      <c r="CQ14" s="158">
        <f>SUM(CQ13)</f>
        <v>0</v>
      </c>
      <c r="CR14" s="158"/>
      <c r="CS14" s="158"/>
      <c r="CT14" s="158">
        <f>SUM(CT13)</f>
        <v>4</v>
      </c>
      <c r="CU14" s="158"/>
      <c r="CV14" s="158"/>
      <c r="CW14" s="158">
        <f>SUM(CW13)</f>
        <v>2</v>
      </c>
      <c r="CX14" s="158"/>
      <c r="CY14" s="158"/>
      <c r="CZ14" s="158">
        <f>SUM(CZ13)</f>
        <v>0</v>
      </c>
      <c r="DA14" s="158"/>
      <c r="DB14" s="158"/>
      <c r="DC14" s="158">
        <f>SUM(DC13)</f>
        <v>0</v>
      </c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FE14" s="94"/>
    </row>
    <row r="15" spans="3:161" s="19" customFormat="1" ht="12.75" customHeight="1" hidden="1" outlineLevel="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CC15" s="28"/>
      <c r="CF15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FE15" s="94"/>
    </row>
    <row r="16" spans="3:161" s="19" customFormat="1" ht="12.75" customHeight="1" hidden="1" outlineLevel="2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CC16" s="28"/>
      <c r="CF16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FE16" s="94"/>
    </row>
    <row r="17" spans="3:161" s="19" customFormat="1" ht="12.75" customHeight="1" hidden="1" outlineLevel="2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CC17" s="28"/>
      <c r="CF17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FE17" s="94"/>
    </row>
    <row r="18" spans="2:135" ht="27.75" hidden="1" outlineLevel="2">
      <c r="B18" s="196" t="s">
        <v>215</v>
      </c>
      <c r="CH18" s="158"/>
      <c r="CI18" s="158"/>
      <c r="CJ18" s="158">
        <f>SUM(CJ13)</f>
        <v>2</v>
      </c>
      <c r="CK18" s="158"/>
      <c r="CL18" s="158"/>
      <c r="CM18" s="158">
        <f>SUM(CM13)</f>
        <v>0</v>
      </c>
      <c r="CN18" s="158"/>
      <c r="CO18" s="158"/>
      <c r="CP18" s="158">
        <f>SUM(CP13)</f>
        <v>3</v>
      </c>
      <c r="CQ18" s="158"/>
      <c r="CR18" s="158"/>
      <c r="CS18" s="158">
        <f>SUM(CS13)</f>
        <v>0</v>
      </c>
      <c r="CT18" s="158"/>
      <c r="CU18" s="158"/>
      <c r="CV18" s="158">
        <f>SUM(CV13)</f>
        <v>0</v>
      </c>
      <c r="CW18" s="158"/>
      <c r="CX18" s="158"/>
      <c r="CY18" s="158">
        <f>SUM(CY13)</f>
        <v>0</v>
      </c>
      <c r="CZ18" s="158"/>
      <c r="DA18" s="158"/>
      <c r="DB18" s="158">
        <f>SUM(DB13)</f>
        <v>0</v>
      </c>
      <c r="DC18" s="158"/>
      <c r="DD18" s="158"/>
      <c r="DE18" s="158">
        <f>SUM(DE13)</f>
        <v>0</v>
      </c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</row>
    <row r="19" spans="1:14" ht="12.75" customHeight="1" hidden="1" outlineLevel="2">
      <c r="A19" t="s">
        <v>216</v>
      </c>
      <c r="B19" s="19" t="s">
        <v>217</v>
      </c>
      <c r="E19" s="20" t="s">
        <v>218</v>
      </c>
      <c r="G19" t="s">
        <v>219</v>
      </c>
      <c r="I19" t="s">
        <v>220</v>
      </c>
      <c r="K19" t="s">
        <v>221</v>
      </c>
      <c r="N19" t="s">
        <v>221</v>
      </c>
    </row>
    <row r="20" spans="1:161" s="158" customFormat="1" ht="15.75" hidden="1" outlineLevel="2">
      <c r="A20" s="186">
        <f>ROW()-19</f>
        <v>1</v>
      </c>
      <c r="B20" s="197" t="str">
        <f>$B$5</f>
        <v>Martiné Thomas</v>
      </c>
      <c r="C20" s="193"/>
      <c r="D20" s="193"/>
      <c r="E20" s="193">
        <f>SUM($E$14+$CE$5)</f>
        <v>4</v>
      </c>
      <c r="F20" s="193"/>
      <c r="G20" s="193">
        <f>SUM($CJ$13+$FF$5)</f>
        <v>6</v>
      </c>
      <c r="H20" s="187" t="s">
        <v>190</v>
      </c>
      <c r="I20" s="193">
        <f>SUM($CH$13+$FH$5)</f>
        <v>2</v>
      </c>
      <c r="J20" s="193"/>
      <c r="K20" s="198"/>
      <c r="L20" s="198">
        <f>SUM($E$13+$CB$5)</f>
        <v>237</v>
      </c>
      <c r="M20" s="187" t="s">
        <v>190</v>
      </c>
      <c r="N20" s="193">
        <f>SUM($C$13+$CD$5)</f>
        <v>239</v>
      </c>
      <c r="O20" s="193"/>
      <c r="P20" s="188"/>
      <c r="R20" s="199">
        <f aca="true" t="shared" si="15" ref="R20:R27">SUM(L20/E20/2)</f>
        <v>29.625</v>
      </c>
      <c r="S20" s="200" t="s">
        <v>190</v>
      </c>
      <c r="T20" s="201">
        <f aca="true" t="shared" si="16" ref="T20:T27">SUM(N20/E20/2)</f>
        <v>29.875</v>
      </c>
      <c r="U20"/>
      <c r="V20"/>
      <c r="W20"/>
      <c r="X20"/>
      <c r="CC20" s="160"/>
      <c r="FE20" s="146"/>
    </row>
    <row r="21" spans="1:161" s="158" customFormat="1" ht="15.75" hidden="1" outlineLevel="2">
      <c r="A21" s="202">
        <f aca="true" t="shared" si="17" ref="A21:A27">ROW()-19</f>
        <v>2</v>
      </c>
      <c r="B21" s="143" t="str">
        <f>$B$7</f>
        <v>Labarbe Walter</v>
      </c>
      <c r="C21" s="146"/>
      <c r="D21" s="146"/>
      <c r="E21" s="146">
        <f>SUM($K$14+$CE$7)</f>
        <v>4</v>
      </c>
      <c r="F21" s="146"/>
      <c r="G21" s="146">
        <f>SUM($CP$13+$FF$7)</f>
        <v>5</v>
      </c>
      <c r="H21" s="137" t="s">
        <v>190</v>
      </c>
      <c r="I21" s="146">
        <f>SUM($CN$13+$FH$7)</f>
        <v>3</v>
      </c>
      <c r="J21" s="146"/>
      <c r="K21" s="146"/>
      <c r="L21" s="146">
        <f>SUM($K$13+$CB$7)</f>
        <v>245</v>
      </c>
      <c r="M21" s="137" t="s">
        <v>190</v>
      </c>
      <c r="N21" s="146">
        <f>SUM($I$13+$CD$7)</f>
        <v>245</v>
      </c>
      <c r="O21" s="146"/>
      <c r="P21" s="203"/>
      <c r="R21" s="204">
        <f t="shared" si="15"/>
        <v>30.625</v>
      </c>
      <c r="S21" s="205" t="s">
        <v>190</v>
      </c>
      <c r="T21" s="206">
        <f t="shared" si="16"/>
        <v>30.625</v>
      </c>
      <c r="U21"/>
      <c r="V21"/>
      <c r="W21"/>
      <c r="X21"/>
      <c r="CC21" s="160"/>
      <c r="FE21" s="146"/>
    </row>
    <row r="22" spans="1:161" s="158" customFormat="1" ht="15.75" hidden="1" outlineLevel="2">
      <c r="A22" s="202">
        <f t="shared" si="17"/>
        <v>3</v>
      </c>
      <c r="B22" s="143" t="str">
        <f>$B$10</f>
        <v>Pull Rudolf</v>
      </c>
      <c r="C22" s="146"/>
      <c r="D22" s="146"/>
      <c r="E22" s="146">
        <f>SUM($R$14+$CE$10)</f>
        <v>3</v>
      </c>
      <c r="F22" s="146"/>
      <c r="G22" s="146">
        <f>SUM($CY$13+$FF$10)</f>
        <v>4</v>
      </c>
      <c r="H22" s="137" t="s">
        <v>190</v>
      </c>
      <c r="I22" s="146">
        <f>SUM($CW$13+$FH$10)</f>
        <v>2</v>
      </c>
      <c r="J22" s="146"/>
      <c r="K22" s="146"/>
      <c r="L22" s="146">
        <f>SUM($T$13+$CB$10)</f>
        <v>167</v>
      </c>
      <c r="M22" s="137" t="s">
        <v>190</v>
      </c>
      <c r="N22" s="146">
        <f>SUM($R$13+$CD$10)</f>
        <v>175</v>
      </c>
      <c r="O22" s="146"/>
      <c r="P22" s="203"/>
      <c r="R22" s="204">
        <f t="shared" si="15"/>
        <v>27.833333333333332</v>
      </c>
      <c r="S22" s="205" t="s">
        <v>190</v>
      </c>
      <c r="T22" s="206">
        <f t="shared" si="16"/>
        <v>29.166666666666668</v>
      </c>
      <c r="U22"/>
      <c r="V22"/>
      <c r="W22"/>
      <c r="X22"/>
      <c r="CC22" s="160"/>
      <c r="FE22" s="146"/>
    </row>
    <row r="23" spans="1:161" s="158" customFormat="1" ht="15.75" hidden="1" outlineLevel="2">
      <c r="A23" s="202">
        <f t="shared" si="17"/>
        <v>4</v>
      </c>
      <c r="B23" s="143" t="str">
        <f>$B$8</f>
        <v>Pieper Oliver</v>
      </c>
      <c r="C23" s="146"/>
      <c r="D23" s="146"/>
      <c r="E23" s="146">
        <f>SUM($N$14+$CE$8)</f>
        <v>1</v>
      </c>
      <c r="F23" s="146"/>
      <c r="G23" s="146">
        <f>SUM($CS$13+$FF$8)</f>
        <v>2</v>
      </c>
      <c r="H23" s="137" t="s">
        <v>190</v>
      </c>
      <c r="I23" s="146">
        <f>SUM($CQ$13+$FH$8)</f>
        <v>0</v>
      </c>
      <c r="J23" s="146"/>
      <c r="K23" s="146"/>
      <c r="L23" s="146">
        <f>SUM($N$13+$CB$8)</f>
        <v>58</v>
      </c>
      <c r="M23" s="137" t="s">
        <v>190</v>
      </c>
      <c r="N23" s="146">
        <f>SUM($L$13+$CD$8)</f>
        <v>62</v>
      </c>
      <c r="O23" s="146"/>
      <c r="P23" s="203"/>
      <c r="R23" s="204">
        <f t="shared" si="15"/>
        <v>29</v>
      </c>
      <c r="S23" s="205" t="s">
        <v>190</v>
      </c>
      <c r="T23" s="206">
        <f t="shared" si="16"/>
        <v>31</v>
      </c>
      <c r="U23"/>
      <c r="V23"/>
      <c r="W23"/>
      <c r="X23"/>
      <c r="CC23" s="160"/>
      <c r="FE23" s="146"/>
    </row>
    <row r="24" spans="1:161" s="158" customFormat="1" ht="15.75" hidden="1" outlineLevel="2">
      <c r="A24" s="202">
        <f t="shared" si="17"/>
        <v>5</v>
      </c>
      <c r="B24" s="143" t="str">
        <f>$B$6</f>
        <v>Görgen Erwin</v>
      </c>
      <c r="C24" s="146"/>
      <c r="D24" s="146"/>
      <c r="E24" s="146">
        <f>SUM($H$14+$CE$6)</f>
        <v>3</v>
      </c>
      <c r="F24" s="146"/>
      <c r="G24" s="146">
        <f>SUM($CM$13+$FF$6)</f>
        <v>1</v>
      </c>
      <c r="H24" s="137" t="s">
        <v>190</v>
      </c>
      <c r="I24" s="146">
        <f>SUM($CK$13+$FH$6)</f>
        <v>5</v>
      </c>
      <c r="J24" s="146"/>
      <c r="K24" s="146"/>
      <c r="L24" s="146">
        <f>SUM($H$13+$CB$6)</f>
        <v>183</v>
      </c>
      <c r="M24" s="137" t="s">
        <v>190</v>
      </c>
      <c r="N24" s="146">
        <f>SUM($F$13+$CD$6)</f>
        <v>179</v>
      </c>
      <c r="O24" s="146"/>
      <c r="P24" s="203"/>
      <c r="R24" s="204">
        <f t="shared" si="15"/>
        <v>30.5</v>
      </c>
      <c r="S24" s="205" t="s">
        <v>190</v>
      </c>
      <c r="T24" s="206">
        <f t="shared" si="16"/>
        <v>29.833333333333332</v>
      </c>
      <c r="U24"/>
      <c r="V24"/>
      <c r="W24"/>
      <c r="X24"/>
      <c r="CC24" s="160"/>
      <c r="FE24" s="146"/>
    </row>
    <row r="25" spans="1:161" s="158" customFormat="1" ht="15.75" hidden="1" outlineLevel="2">
      <c r="A25" s="202">
        <f t="shared" si="17"/>
        <v>6</v>
      </c>
      <c r="B25" s="143" t="str">
        <f>$B$9</f>
        <v>Heydenreich Rudi</v>
      </c>
      <c r="C25" s="146"/>
      <c r="D25" s="146"/>
      <c r="E25" s="146">
        <f>SUM($O$14+$CE$9)</f>
        <v>2</v>
      </c>
      <c r="F25" s="146"/>
      <c r="G25" s="146">
        <f>SUM($CV$13+$FF$9)</f>
        <v>0</v>
      </c>
      <c r="H25" s="137" t="s">
        <v>190</v>
      </c>
      <c r="I25" s="146">
        <f>SUM($CT$13+$FH$9)</f>
        <v>4</v>
      </c>
      <c r="J25" s="146"/>
      <c r="K25" s="146"/>
      <c r="L25" s="146">
        <f>SUM($Q$13+$CB$9)</f>
        <v>127</v>
      </c>
      <c r="M25" s="137" t="s">
        <v>190</v>
      </c>
      <c r="N25" s="146">
        <f>SUM($O$13+$CD$9)</f>
        <v>122</v>
      </c>
      <c r="O25" s="146"/>
      <c r="P25" s="203"/>
      <c r="R25" s="204">
        <f t="shared" si="15"/>
        <v>31.75</v>
      </c>
      <c r="S25" s="205" t="s">
        <v>190</v>
      </c>
      <c r="T25" s="206">
        <f t="shared" si="16"/>
        <v>30.5</v>
      </c>
      <c r="U25"/>
      <c r="V25"/>
      <c r="W25"/>
      <c r="X25"/>
      <c r="CC25" s="160"/>
      <c r="FE25" s="146"/>
    </row>
    <row r="26" spans="1:161" s="158" customFormat="1" ht="15.75" hidden="1" outlineLevel="2">
      <c r="A26" s="202">
        <f t="shared" si="17"/>
        <v>7</v>
      </c>
      <c r="B26" s="143" t="str">
        <f>$B$11</f>
        <v>Palm Franz</v>
      </c>
      <c r="C26" s="146"/>
      <c r="D26" s="146"/>
      <c r="E26" s="146">
        <f>SUM($U$14+$CE$11)</f>
        <v>1</v>
      </c>
      <c r="F26" s="146"/>
      <c r="G26" s="146">
        <f>SUM($DB$13+$FF$11)</f>
        <v>0</v>
      </c>
      <c r="H26" s="137" t="s">
        <v>190</v>
      </c>
      <c r="I26" s="146">
        <f>SUM($CZ$13+$FH$11)</f>
        <v>2</v>
      </c>
      <c r="J26" s="146"/>
      <c r="K26" s="146"/>
      <c r="L26" s="146">
        <f>SUM($W$13+$CB$11)</f>
        <v>64</v>
      </c>
      <c r="M26" s="137" t="s">
        <v>190</v>
      </c>
      <c r="N26" s="146">
        <f>SUM($U$13+$CD$11)</f>
        <v>59</v>
      </c>
      <c r="O26" s="146"/>
      <c r="P26" s="203"/>
      <c r="R26" s="204">
        <f t="shared" si="15"/>
        <v>32</v>
      </c>
      <c r="S26" s="205" t="s">
        <v>190</v>
      </c>
      <c r="T26" s="206">
        <f t="shared" si="16"/>
        <v>29.5</v>
      </c>
      <c r="U26"/>
      <c r="V26"/>
      <c r="W26"/>
      <c r="X26"/>
      <c r="CC26" s="160"/>
      <c r="FE26" s="146"/>
    </row>
    <row r="27" spans="1:161" s="158" customFormat="1" ht="15.75" hidden="1" outlineLevel="2">
      <c r="A27" s="207">
        <f t="shared" si="17"/>
        <v>8</v>
      </c>
      <c r="B27" s="208" t="str">
        <f>$B$12</f>
        <v>Mitscher Udo</v>
      </c>
      <c r="C27" s="209"/>
      <c r="D27" s="209"/>
      <c r="E27" s="209">
        <f>SUM($X$14+$CE$12)</f>
        <v>0</v>
      </c>
      <c r="F27" s="209"/>
      <c r="G27" s="209">
        <f>SUM($DE$13+$FF$12)</f>
        <v>0</v>
      </c>
      <c r="H27" s="210" t="s">
        <v>190</v>
      </c>
      <c r="I27" s="209">
        <f>SUM($DC$13+$FH$12)</f>
        <v>0</v>
      </c>
      <c r="J27" s="209"/>
      <c r="K27" s="209"/>
      <c r="L27" s="209">
        <f>SUM($Z$13+$CB$12)</f>
        <v>0</v>
      </c>
      <c r="M27" s="210" t="s">
        <v>190</v>
      </c>
      <c r="N27" s="209">
        <f>SUM($X$13+$CD$12)</f>
        <v>0</v>
      </c>
      <c r="O27" s="209"/>
      <c r="P27" s="211"/>
      <c r="R27" s="212" t="e">
        <f t="shared" si="15"/>
        <v>#DIV/0!</v>
      </c>
      <c r="S27" s="213" t="s">
        <v>190</v>
      </c>
      <c r="T27" s="214" t="e">
        <f t="shared" si="16"/>
        <v>#DIV/0!</v>
      </c>
      <c r="U27"/>
      <c r="V27"/>
      <c r="W27"/>
      <c r="X27"/>
      <c r="CC27" s="160"/>
      <c r="FE27" s="146"/>
    </row>
    <row r="28" spans="2:161" s="158" customFormat="1" ht="12.75" customHeight="1" hidden="1" outlineLevel="2">
      <c r="B28" s="179"/>
      <c r="D28" s="209"/>
      <c r="E28" s="209" t="s">
        <v>169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194"/>
      <c r="CC28" s="160"/>
      <c r="FE28" s="146"/>
    </row>
    <row r="29" spans="2:161" s="158" customFormat="1" ht="15.75" hidden="1" outlineLevel="2">
      <c r="B29" s="179"/>
      <c r="E29" s="158">
        <f>SUM(E20:E28)</f>
        <v>18</v>
      </c>
      <c r="G29" s="158">
        <f>SUM(G20:G27)</f>
        <v>18</v>
      </c>
      <c r="H29" s="160" t="s">
        <v>190</v>
      </c>
      <c r="I29" s="158">
        <f>SUM(I20:I28)</f>
        <v>18</v>
      </c>
      <c r="K29" s="387">
        <f>SUM(L20:L27)</f>
        <v>1081</v>
      </c>
      <c r="L29" s="387"/>
      <c r="M29" s="160" t="s">
        <v>190</v>
      </c>
      <c r="N29" s="387">
        <f>SUM(N20:N27)</f>
        <v>1081</v>
      </c>
      <c r="O29" s="387"/>
      <c r="R29" s="215" t="s">
        <v>169</v>
      </c>
      <c r="CC29" s="160"/>
      <c r="FE29" s="146"/>
    </row>
    <row r="30" ht="12.75" hidden="1" outlineLevel="2"/>
    <row r="31" ht="12.75" hidden="1" outlineLevel="2"/>
    <row r="32" spans="1:26" ht="30" hidden="1" outlineLevel="1">
      <c r="A32" s="386" t="s">
        <v>222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</row>
    <row r="33" spans="85:163" ht="12.75" hidden="1" outlineLevel="1">
      <c r="CG33" s="19"/>
      <c r="FG33" s="28"/>
    </row>
    <row r="34" spans="3:165" ht="12.75" hidden="1" outlineLevel="1">
      <c r="C34" s="383" t="s">
        <v>223</v>
      </c>
      <c r="D34" s="383"/>
      <c r="E34" s="383"/>
      <c r="F34" s="383" t="s">
        <v>224</v>
      </c>
      <c r="G34" s="383"/>
      <c r="H34" s="383"/>
      <c r="I34" s="383" t="s">
        <v>225</v>
      </c>
      <c r="J34" s="383"/>
      <c r="K34" s="383"/>
      <c r="L34" s="383" t="s">
        <v>226</v>
      </c>
      <c r="M34" s="383"/>
      <c r="N34" s="383"/>
      <c r="O34" s="383" t="s">
        <v>227</v>
      </c>
      <c r="P34" s="383"/>
      <c r="Q34" s="383"/>
      <c r="R34" s="383" t="s">
        <v>228</v>
      </c>
      <c r="S34" s="383"/>
      <c r="T34" s="383"/>
      <c r="U34" s="383" t="s">
        <v>169</v>
      </c>
      <c r="V34" s="383"/>
      <c r="W34" s="383"/>
      <c r="X34" s="383" t="s">
        <v>229</v>
      </c>
      <c r="Y34" s="383"/>
      <c r="Z34" s="383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D34" s="19"/>
      <c r="CE34" s="19"/>
      <c r="CG34" s="19"/>
      <c r="CH34" s="383" t="str">
        <f>C34</f>
        <v>Pieper</v>
      </c>
      <c r="CI34" s="383"/>
      <c r="CJ34" s="383"/>
      <c r="CK34" s="383" t="str">
        <f>F34</f>
        <v>Dowidat</v>
      </c>
      <c r="CL34" s="383"/>
      <c r="CM34" s="383"/>
      <c r="CN34" s="383" t="str">
        <f>I34</f>
        <v>Gei</v>
      </c>
      <c r="CO34" s="383"/>
      <c r="CP34" s="383"/>
      <c r="CQ34" s="383" t="str">
        <f>L34</f>
        <v>Useldinger</v>
      </c>
      <c r="CR34" s="383"/>
      <c r="CS34" s="383"/>
      <c r="CT34" s="383" t="str">
        <f>O34</f>
        <v>Jochem</v>
      </c>
      <c r="CU34" s="383"/>
      <c r="CV34" s="383"/>
      <c r="CW34" s="383" t="str">
        <f>R34</f>
        <v>Müllen</v>
      </c>
      <c r="CX34" s="383"/>
      <c r="CY34" s="383"/>
      <c r="CZ34" s="383" t="str">
        <f>U34</f>
        <v> </v>
      </c>
      <c r="DA34" s="383"/>
      <c r="DB34" s="383"/>
      <c r="DC34" s="383" t="str">
        <f>X34</f>
        <v>Graf</v>
      </c>
      <c r="DD34" s="383"/>
      <c r="DE34" s="38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94"/>
      <c r="FF34" s="19"/>
      <c r="FG34" s="28"/>
      <c r="FH34" s="19"/>
      <c r="FI34" s="19"/>
    </row>
    <row r="35" spans="3:165" ht="12.75" hidden="1" outlineLevel="1">
      <c r="C35" s="377" t="s">
        <v>230</v>
      </c>
      <c r="D35" s="377"/>
      <c r="E35" s="377"/>
      <c r="F35" s="384" t="s">
        <v>231</v>
      </c>
      <c r="G35" s="384"/>
      <c r="H35" s="384"/>
      <c r="I35" s="384" t="s">
        <v>232</v>
      </c>
      <c r="J35" s="384"/>
      <c r="K35" s="384"/>
      <c r="L35" s="384" t="s">
        <v>79</v>
      </c>
      <c r="M35" s="384"/>
      <c r="N35" s="384"/>
      <c r="O35" s="384" t="s">
        <v>47</v>
      </c>
      <c r="P35" s="384"/>
      <c r="Q35" s="384"/>
      <c r="R35" s="384" t="s">
        <v>49</v>
      </c>
      <c r="S35" s="384"/>
      <c r="T35" s="384"/>
      <c r="U35" s="384" t="s">
        <v>169</v>
      </c>
      <c r="V35" s="384"/>
      <c r="W35" s="384"/>
      <c r="X35" s="384" t="s">
        <v>24</v>
      </c>
      <c r="Y35" s="384"/>
      <c r="Z35" s="384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D35" s="19"/>
      <c r="CE35" s="19"/>
      <c r="CG35" s="19"/>
      <c r="CH35" s="377" t="str">
        <f>C35</f>
        <v>Uli</v>
      </c>
      <c r="CI35" s="377"/>
      <c r="CJ35" s="377"/>
      <c r="CK35" s="377" t="str">
        <f>F35</f>
        <v>Ulli</v>
      </c>
      <c r="CL35" s="377"/>
      <c r="CM35" s="377"/>
      <c r="CN35" s="377" t="str">
        <f>I35</f>
        <v>Nino</v>
      </c>
      <c r="CO35" s="377"/>
      <c r="CP35" s="377"/>
      <c r="CQ35" s="377" t="str">
        <f>L35</f>
        <v>Gudrun</v>
      </c>
      <c r="CR35" s="377"/>
      <c r="CS35" s="377"/>
      <c r="CT35" s="377" t="str">
        <f>O35</f>
        <v>Udo</v>
      </c>
      <c r="CU35" s="377"/>
      <c r="CV35" s="377"/>
      <c r="CW35" s="377" t="str">
        <f>R35</f>
        <v>Hans-Dieter</v>
      </c>
      <c r="CX35" s="377"/>
      <c r="CY35" s="377"/>
      <c r="CZ35" s="377" t="str">
        <f>U35</f>
        <v> </v>
      </c>
      <c r="DA35" s="377"/>
      <c r="DB35" s="377"/>
      <c r="DC35" s="377" t="str">
        <f>X35</f>
        <v>Roger</v>
      </c>
      <c r="DD35" s="377"/>
      <c r="DE35" s="377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94"/>
      <c r="FF35" s="19"/>
      <c r="FG35" s="28"/>
      <c r="FH35" s="19"/>
      <c r="FI35" s="19"/>
    </row>
    <row r="36" spans="2:165" ht="15.75" hidden="1" outlineLevel="1">
      <c r="B36" s="179" t="s">
        <v>149</v>
      </c>
      <c r="C36" s="180">
        <v>0</v>
      </c>
      <c r="D36" s="181" t="s">
        <v>213</v>
      </c>
      <c r="E36" s="182">
        <v>0</v>
      </c>
      <c r="F36" s="183">
        <v>64</v>
      </c>
      <c r="G36" s="184" t="s">
        <v>190</v>
      </c>
      <c r="H36" s="185">
        <v>63</v>
      </c>
      <c r="I36" s="183">
        <v>60</v>
      </c>
      <c r="J36" s="184" t="s">
        <v>190</v>
      </c>
      <c r="K36" s="185">
        <v>61</v>
      </c>
      <c r="L36" s="183">
        <v>69</v>
      </c>
      <c r="M36" s="184" t="s">
        <v>190</v>
      </c>
      <c r="N36" s="185">
        <v>78</v>
      </c>
      <c r="O36" s="183"/>
      <c r="P36" s="184" t="s">
        <v>190</v>
      </c>
      <c r="Q36" s="185"/>
      <c r="R36" s="183"/>
      <c r="S36" s="184" t="s">
        <v>190</v>
      </c>
      <c r="T36" s="185"/>
      <c r="U36" s="183"/>
      <c r="V36" s="184" t="s">
        <v>190</v>
      </c>
      <c r="W36" s="185"/>
      <c r="X36" s="183"/>
      <c r="Y36" s="184" t="s">
        <v>190</v>
      </c>
      <c r="Z36" s="185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86">
        <f aca="true" t="shared" si="18" ref="CB36:CB43">SUM(X36+U36+R36+O36+L36+I36+F36+C36)</f>
        <v>193</v>
      </c>
      <c r="CC36" s="187" t="s">
        <v>190</v>
      </c>
      <c r="CD36" s="188">
        <f aca="true" t="shared" si="19" ref="CD36:CD43">SUM(Z36+W36+T36+Q36+N36+K36+H36+E36)</f>
        <v>202</v>
      </c>
      <c r="CE36" s="158">
        <f aca="true" t="shared" si="20" ref="CE36:CE43">COUNTIF(C36:Z36,"&gt;1")/2</f>
        <v>3</v>
      </c>
      <c r="CG36" s="179" t="str">
        <f aca="true" t="shared" si="21" ref="CG36:CG43">B36</f>
        <v>Pieper Uli</v>
      </c>
      <c r="CH36" s="189">
        <v>0</v>
      </c>
      <c r="CI36" s="190" t="s">
        <v>213</v>
      </c>
      <c r="CJ36" s="190">
        <v>0</v>
      </c>
      <c r="CK36" s="191">
        <f>IF(F36=0,0,IF(F36=H36,1,IF(F36&gt;H36,0,2)))</f>
        <v>0</v>
      </c>
      <c r="CL36" s="184" t="s">
        <v>190</v>
      </c>
      <c r="CM36" s="184">
        <f>IF(H36=0,0,IF(H36=F36,1,IF(H36&gt;F36,0,2)))</f>
        <v>2</v>
      </c>
      <c r="CN36" s="191">
        <f>IF(I36=0,0,IF(I36=K36,1,IF(I36&gt;K36,0,2)))</f>
        <v>2</v>
      </c>
      <c r="CO36" s="184" t="s">
        <v>190</v>
      </c>
      <c r="CP36" s="192">
        <f>IF(K36=0,0,IF(K36=I36,1,IF(K36&gt;I36,0,2)))</f>
        <v>0</v>
      </c>
      <c r="CQ36" s="191">
        <f>IF(L36=0,0,IF(L36=N36,1,IF(L36&gt;N36,0,2)))</f>
        <v>2</v>
      </c>
      <c r="CR36" s="184" t="s">
        <v>190</v>
      </c>
      <c r="CS36" s="184">
        <f>IF(N36=0,0,IF(N36=L36,1,IF(N36&gt;L36,0,2)))</f>
        <v>0</v>
      </c>
      <c r="CT36" s="191">
        <f>IF(O36=0,0,IF(O36=Q36,1,IF(O36&gt;Q36,0,2)))</f>
        <v>0</v>
      </c>
      <c r="CU36" s="184" t="s">
        <v>190</v>
      </c>
      <c r="CV36" s="192">
        <f>IF(Q36=0,0,IF(Q36=O36,1,IF(Q36&gt;O36,0,2)))</f>
        <v>0</v>
      </c>
      <c r="CW36" s="191">
        <f>IF(R36=0,0,IF(R36=T36,1,IF(R36&gt;T36,0,2)))</f>
        <v>0</v>
      </c>
      <c r="CX36" s="184" t="s">
        <v>190</v>
      </c>
      <c r="CY36" s="184">
        <f>IF(T36=0,0,IF(T36=R36,1,IF(T36&gt;R36,0,2)))</f>
        <v>0</v>
      </c>
      <c r="CZ36" s="191">
        <f aca="true" t="shared" si="22" ref="CZ36:CZ41">IF(U36=0,0,IF(U36=W36,1,IF(U36&gt;W36,0,2)))</f>
        <v>0</v>
      </c>
      <c r="DA36" s="184" t="s">
        <v>190</v>
      </c>
      <c r="DB36" s="192">
        <f aca="true" t="shared" si="23" ref="DB36:DB41">IF(W36=0,0,IF(W36=U36,1,IF(W36&gt;U36,0,2)))</f>
        <v>0</v>
      </c>
      <c r="DC36" s="191">
        <f aca="true" t="shared" si="24" ref="DC36:DC42">IF(X36=0,0,IF(X36=Z36,1,IF(X36&gt;Z36,0,2)))</f>
        <v>0</v>
      </c>
      <c r="DD36" s="184" t="s">
        <v>190</v>
      </c>
      <c r="DE36" s="192">
        <f aca="true" t="shared" si="25" ref="DE36:DE42">IF(Z36=0,0,IF(Z36=X36,1,IF(Z36&gt;X36,0,2)))</f>
        <v>0</v>
      </c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46"/>
      <c r="FF36" s="193">
        <f aca="true" t="shared" si="26" ref="FF36:FF43">SUM(DC36+CZ36+CW36+CT36+CQ36+CN36+CK36+CH36)</f>
        <v>4</v>
      </c>
      <c r="FG36" s="187" t="s">
        <v>190</v>
      </c>
      <c r="FH36" s="188">
        <f aca="true" t="shared" si="27" ref="FH36:FH43">SUM(DE36+DB36+CY36+CV36+CS36+CP36+CM36+CJ36)</f>
        <v>2</v>
      </c>
      <c r="FI36" s="158"/>
    </row>
    <row r="37" spans="2:165" ht="15.75" hidden="1" outlineLevel="1">
      <c r="B37" s="179" t="s">
        <v>233</v>
      </c>
      <c r="C37" s="183">
        <v>65</v>
      </c>
      <c r="D37" s="184" t="s">
        <v>190</v>
      </c>
      <c r="E37" s="185">
        <v>62</v>
      </c>
      <c r="F37" s="180">
        <v>0</v>
      </c>
      <c r="G37" s="181" t="s">
        <v>213</v>
      </c>
      <c r="H37" s="182">
        <v>0</v>
      </c>
      <c r="I37" s="183">
        <v>59</v>
      </c>
      <c r="J37" s="184" t="s">
        <v>190</v>
      </c>
      <c r="K37" s="185">
        <v>66</v>
      </c>
      <c r="L37" s="183"/>
      <c r="M37" s="184" t="s">
        <v>190</v>
      </c>
      <c r="N37" s="185"/>
      <c r="O37" s="183"/>
      <c r="P37" s="184" t="s">
        <v>190</v>
      </c>
      <c r="Q37" s="185"/>
      <c r="R37" s="183">
        <v>63</v>
      </c>
      <c r="S37" s="184" t="s">
        <v>190</v>
      </c>
      <c r="T37" s="185">
        <v>72</v>
      </c>
      <c r="U37" s="183"/>
      <c r="V37" s="184" t="s">
        <v>190</v>
      </c>
      <c r="W37" s="185"/>
      <c r="X37" s="183">
        <v>65</v>
      </c>
      <c r="Y37" s="184" t="s">
        <v>190</v>
      </c>
      <c r="Z37" s="185">
        <v>58</v>
      </c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83">
        <f t="shared" si="18"/>
        <v>252</v>
      </c>
      <c r="CC37" s="184" t="s">
        <v>190</v>
      </c>
      <c r="CD37" s="185">
        <f t="shared" si="19"/>
        <v>258</v>
      </c>
      <c r="CE37" s="158">
        <f t="shared" si="20"/>
        <v>4</v>
      </c>
      <c r="CG37" s="179" t="str">
        <f t="shared" si="21"/>
        <v>Dowidat Ulli </v>
      </c>
      <c r="CH37" s="191">
        <f aca="true" t="shared" si="28" ref="CH37:CH43">IF(C37=0,0,IF(C37=E37,1,IF(C37&gt;E37,0,2)))</f>
        <v>0</v>
      </c>
      <c r="CI37" s="184" t="s">
        <v>190</v>
      </c>
      <c r="CJ37" s="192">
        <f aca="true" t="shared" si="29" ref="CJ37:CJ43">IF(E37=0,0,IF(E37=C37,1,IF(E37&gt;C37,0,2)))</f>
        <v>2</v>
      </c>
      <c r="CK37" s="180">
        <v>0</v>
      </c>
      <c r="CL37" s="181" t="s">
        <v>213</v>
      </c>
      <c r="CM37" s="181">
        <v>0</v>
      </c>
      <c r="CN37" s="191">
        <f>IF(I37=0,0,IF(I37=K37,1,IF(I37&gt;K37,0,2)))</f>
        <v>2</v>
      </c>
      <c r="CO37" s="184" t="s">
        <v>190</v>
      </c>
      <c r="CP37" s="192">
        <f>IF(K37=0,0,IF(K37=I37,1,IF(K37&gt;I37,0,2)))</f>
        <v>0</v>
      </c>
      <c r="CQ37" s="191">
        <f>IF(L37=0,0,IF(L37=N37,1,IF(L37&gt;N37,0,2)))</f>
        <v>0</v>
      </c>
      <c r="CR37" s="184" t="s">
        <v>190</v>
      </c>
      <c r="CS37" s="184">
        <f>IF(N37=0,0,IF(N37=L37,1,IF(N37&gt;L37,0,2)))</f>
        <v>0</v>
      </c>
      <c r="CT37" s="191">
        <f>IF(O37=0,0,IF(O37=Q37,1,IF(O37&gt;Q37,0,2)))</f>
        <v>0</v>
      </c>
      <c r="CU37" s="184" t="s">
        <v>190</v>
      </c>
      <c r="CV37" s="192">
        <f>IF(Q37=0,0,IF(Q37=O37,1,IF(Q37&gt;O37,0,2)))</f>
        <v>0</v>
      </c>
      <c r="CW37" s="191">
        <f>IF(R37=0,0,IF(R37=T37,1,IF(R37&gt;T37,0,2)))</f>
        <v>2</v>
      </c>
      <c r="CX37" s="184" t="s">
        <v>190</v>
      </c>
      <c r="CY37" s="184">
        <f>IF(T37=0,0,IF(T37=R37,1,IF(T37&gt;R37,0,2)))</f>
        <v>0</v>
      </c>
      <c r="CZ37" s="191">
        <f t="shared" si="22"/>
        <v>0</v>
      </c>
      <c r="DA37" s="184" t="s">
        <v>190</v>
      </c>
      <c r="DB37" s="192">
        <f t="shared" si="23"/>
        <v>0</v>
      </c>
      <c r="DC37" s="191">
        <f t="shared" si="24"/>
        <v>0</v>
      </c>
      <c r="DD37" s="184" t="s">
        <v>190</v>
      </c>
      <c r="DE37" s="192">
        <f t="shared" si="25"/>
        <v>2</v>
      </c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46"/>
      <c r="FF37" s="194">
        <f t="shared" si="26"/>
        <v>4</v>
      </c>
      <c r="FG37" s="184" t="s">
        <v>190</v>
      </c>
      <c r="FH37" s="185">
        <f t="shared" si="27"/>
        <v>4</v>
      </c>
      <c r="FI37" s="158"/>
    </row>
    <row r="38" spans="2:165" ht="15.75" hidden="1" outlineLevel="1">
      <c r="B38" s="179" t="s">
        <v>234</v>
      </c>
      <c r="C38" s="183"/>
      <c r="D38" s="184" t="s">
        <v>190</v>
      </c>
      <c r="E38" s="185"/>
      <c r="F38" s="183"/>
      <c r="G38" s="184" t="s">
        <v>190</v>
      </c>
      <c r="H38" s="185"/>
      <c r="I38" s="180">
        <v>0</v>
      </c>
      <c r="J38" s="181" t="s">
        <v>213</v>
      </c>
      <c r="K38" s="182">
        <v>0</v>
      </c>
      <c r="L38" s="183">
        <v>59</v>
      </c>
      <c r="M38" s="184" t="s">
        <v>190</v>
      </c>
      <c r="N38" s="185">
        <v>64</v>
      </c>
      <c r="O38" s="183"/>
      <c r="P38" s="184" t="s">
        <v>190</v>
      </c>
      <c r="Q38" s="185"/>
      <c r="R38" s="183"/>
      <c r="S38" s="184" t="s">
        <v>190</v>
      </c>
      <c r="T38" s="185"/>
      <c r="U38" s="183"/>
      <c r="V38" s="184" t="s">
        <v>190</v>
      </c>
      <c r="W38" s="185"/>
      <c r="X38" s="183">
        <v>63</v>
      </c>
      <c r="Y38" s="184" t="s">
        <v>190</v>
      </c>
      <c r="Z38" s="185">
        <v>68</v>
      </c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83">
        <f t="shared" si="18"/>
        <v>122</v>
      </c>
      <c r="CC38" s="184" t="s">
        <v>190</v>
      </c>
      <c r="CD38" s="185">
        <f t="shared" si="19"/>
        <v>132</v>
      </c>
      <c r="CE38" s="158">
        <f t="shared" si="20"/>
        <v>2</v>
      </c>
      <c r="CG38" s="179" t="str">
        <f t="shared" si="21"/>
        <v>Gei Nino</v>
      </c>
      <c r="CH38" s="191">
        <f t="shared" si="28"/>
        <v>0</v>
      </c>
      <c r="CI38" s="184" t="s">
        <v>190</v>
      </c>
      <c r="CJ38" s="192">
        <f t="shared" si="29"/>
        <v>0</v>
      </c>
      <c r="CK38" s="191">
        <f aca="true" t="shared" si="30" ref="CK38:CK43">IF(F38=0,0,IF(F38=H38,1,IF(F38&gt;H38,0,2)))</f>
        <v>0</v>
      </c>
      <c r="CL38" s="184" t="s">
        <v>190</v>
      </c>
      <c r="CM38" s="184">
        <f aca="true" t="shared" si="31" ref="CM38:CM43">IF(H38=0,0,IF(H38=F38,1,IF(H38&gt;F38,0,2)))</f>
        <v>0</v>
      </c>
      <c r="CN38" s="180">
        <v>0</v>
      </c>
      <c r="CO38" s="181" t="s">
        <v>213</v>
      </c>
      <c r="CP38" s="182">
        <v>0</v>
      </c>
      <c r="CQ38" s="191">
        <f>IF(L38=0,0,IF(L38=N38,1,IF(L38&gt;N38,0,2)))</f>
        <v>2</v>
      </c>
      <c r="CR38" s="184" t="s">
        <v>190</v>
      </c>
      <c r="CS38" s="184">
        <f>IF(N38=0,0,IF(N38=L38,1,IF(N38&gt;L38,0,2)))</f>
        <v>0</v>
      </c>
      <c r="CT38" s="191">
        <f>IF(O38=0,0,IF(O38=Q38,1,IF(O38&gt;Q38,0,2)))</f>
        <v>0</v>
      </c>
      <c r="CU38" s="184" t="s">
        <v>190</v>
      </c>
      <c r="CV38" s="192">
        <f>IF(Q38=0,0,IF(Q38=O38,1,IF(Q38&gt;O38,0,2)))</f>
        <v>0</v>
      </c>
      <c r="CW38" s="191">
        <f>IF(R38=0,0,IF(R38=T38,1,IF(R38&gt;T38,0,2)))</f>
        <v>0</v>
      </c>
      <c r="CX38" s="184" t="s">
        <v>190</v>
      </c>
      <c r="CY38" s="184">
        <f>IF(T38=0,0,IF(T38=R38,1,IF(T38&gt;R38,0,2)))</f>
        <v>0</v>
      </c>
      <c r="CZ38" s="191">
        <f t="shared" si="22"/>
        <v>0</v>
      </c>
      <c r="DA38" s="184" t="s">
        <v>190</v>
      </c>
      <c r="DB38" s="192">
        <f t="shared" si="23"/>
        <v>0</v>
      </c>
      <c r="DC38" s="191">
        <f t="shared" si="24"/>
        <v>2</v>
      </c>
      <c r="DD38" s="184" t="s">
        <v>190</v>
      </c>
      <c r="DE38" s="192">
        <f t="shared" si="25"/>
        <v>0</v>
      </c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46"/>
      <c r="FF38" s="194">
        <f t="shared" si="26"/>
        <v>4</v>
      </c>
      <c r="FG38" s="184" t="s">
        <v>190</v>
      </c>
      <c r="FH38" s="185">
        <f t="shared" si="27"/>
        <v>0</v>
      </c>
      <c r="FI38" s="158"/>
    </row>
    <row r="39" spans="2:165" ht="15.75" hidden="1" outlineLevel="1">
      <c r="B39" s="179" t="s">
        <v>154</v>
      </c>
      <c r="C39" s="183">
        <v>68</v>
      </c>
      <c r="D39" s="184" t="s">
        <v>190</v>
      </c>
      <c r="E39" s="185">
        <v>59</v>
      </c>
      <c r="F39" s="183">
        <v>63</v>
      </c>
      <c r="G39" s="184" t="s">
        <v>190</v>
      </c>
      <c r="H39" s="185">
        <v>57</v>
      </c>
      <c r="I39" s="183"/>
      <c r="J39" s="184" t="s">
        <v>190</v>
      </c>
      <c r="K39" s="185"/>
      <c r="L39" s="180">
        <v>0</v>
      </c>
      <c r="M39" s="181" t="s">
        <v>213</v>
      </c>
      <c r="N39" s="182">
        <v>0</v>
      </c>
      <c r="O39" s="183"/>
      <c r="P39" s="184" t="s">
        <v>190</v>
      </c>
      <c r="Q39" s="185"/>
      <c r="R39" s="183"/>
      <c r="S39" s="184" t="s">
        <v>190</v>
      </c>
      <c r="T39" s="185"/>
      <c r="U39" s="183"/>
      <c r="V39" s="184" t="s">
        <v>190</v>
      </c>
      <c r="W39" s="185"/>
      <c r="X39" s="183">
        <v>64</v>
      </c>
      <c r="Y39" s="184" t="s">
        <v>190</v>
      </c>
      <c r="Z39" s="185">
        <v>63</v>
      </c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83">
        <f t="shared" si="18"/>
        <v>195</v>
      </c>
      <c r="CC39" s="184" t="s">
        <v>190</v>
      </c>
      <c r="CD39" s="185">
        <f t="shared" si="19"/>
        <v>179</v>
      </c>
      <c r="CE39" s="158">
        <f t="shared" si="20"/>
        <v>3</v>
      </c>
      <c r="CG39" s="179" t="str">
        <f t="shared" si="21"/>
        <v>Useldinger Gudrun</v>
      </c>
      <c r="CH39" s="191">
        <f t="shared" si="28"/>
        <v>0</v>
      </c>
      <c r="CI39" s="184" t="s">
        <v>190</v>
      </c>
      <c r="CJ39" s="192">
        <f t="shared" si="29"/>
        <v>2</v>
      </c>
      <c r="CK39" s="191">
        <f t="shared" si="30"/>
        <v>0</v>
      </c>
      <c r="CL39" s="184" t="s">
        <v>190</v>
      </c>
      <c r="CM39" s="184">
        <f t="shared" si="31"/>
        <v>2</v>
      </c>
      <c r="CN39" s="191">
        <f>IF(I39=0,0,IF(I39=K39,1,IF(I39&gt;K39,0,2)))</f>
        <v>0</v>
      </c>
      <c r="CO39" s="184" t="s">
        <v>190</v>
      </c>
      <c r="CP39" s="192">
        <f>IF(K39=0,0,IF(K39=I39,1,IF(K39&gt;I39,0,2)))</f>
        <v>0</v>
      </c>
      <c r="CQ39" s="180">
        <v>0</v>
      </c>
      <c r="CR39" s="181" t="s">
        <v>213</v>
      </c>
      <c r="CS39" s="181">
        <v>0</v>
      </c>
      <c r="CT39" s="191">
        <f>IF(O39=0,0,IF(O39=Q39,1,IF(O39&gt;Q39,0,2)))</f>
        <v>0</v>
      </c>
      <c r="CU39" s="184" t="s">
        <v>190</v>
      </c>
      <c r="CV39" s="192">
        <f>IF(Q39=0,0,IF(Q39=O39,1,IF(Q39&gt;O39,0,2)))</f>
        <v>0</v>
      </c>
      <c r="CW39" s="191">
        <f>IF(R39=0,0,IF(R39=T39,1,IF(R39&gt;T39,0,2)))</f>
        <v>0</v>
      </c>
      <c r="CX39" s="184" t="s">
        <v>190</v>
      </c>
      <c r="CY39" s="184">
        <f>IF(T39=0,0,IF(T39=R39,1,IF(T39&gt;R39,0,2)))</f>
        <v>0</v>
      </c>
      <c r="CZ39" s="191">
        <f t="shared" si="22"/>
        <v>0</v>
      </c>
      <c r="DA39" s="184" t="s">
        <v>190</v>
      </c>
      <c r="DB39" s="192">
        <f t="shared" si="23"/>
        <v>0</v>
      </c>
      <c r="DC39" s="191">
        <f t="shared" si="24"/>
        <v>0</v>
      </c>
      <c r="DD39" s="184" t="s">
        <v>190</v>
      </c>
      <c r="DE39" s="192">
        <f t="shared" si="25"/>
        <v>2</v>
      </c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46"/>
      <c r="FF39" s="194">
        <f t="shared" si="26"/>
        <v>0</v>
      </c>
      <c r="FG39" s="184" t="s">
        <v>190</v>
      </c>
      <c r="FH39" s="185">
        <f t="shared" si="27"/>
        <v>6</v>
      </c>
      <c r="FI39" s="158"/>
    </row>
    <row r="40" spans="2:165" ht="15.75" hidden="1" outlineLevel="1">
      <c r="B40" s="179" t="s">
        <v>235</v>
      </c>
      <c r="C40" s="183"/>
      <c r="D40" s="184" t="s">
        <v>190</v>
      </c>
      <c r="E40" s="185"/>
      <c r="F40" s="183"/>
      <c r="G40" s="184" t="s">
        <v>190</v>
      </c>
      <c r="H40" s="185"/>
      <c r="I40" s="183"/>
      <c r="J40" s="184" t="s">
        <v>190</v>
      </c>
      <c r="K40" s="185"/>
      <c r="L40" s="183"/>
      <c r="M40" s="184" t="s">
        <v>190</v>
      </c>
      <c r="N40" s="185"/>
      <c r="O40" s="180">
        <v>0</v>
      </c>
      <c r="P40" s="181" t="s">
        <v>213</v>
      </c>
      <c r="Q40" s="182">
        <v>0</v>
      </c>
      <c r="R40" s="183"/>
      <c r="S40" s="184" t="s">
        <v>190</v>
      </c>
      <c r="T40" s="185"/>
      <c r="U40" s="183"/>
      <c r="V40" s="184" t="s">
        <v>190</v>
      </c>
      <c r="W40" s="185"/>
      <c r="X40" s="183"/>
      <c r="Y40" s="184" t="s">
        <v>190</v>
      </c>
      <c r="Z40" s="185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83">
        <f t="shared" si="18"/>
        <v>0</v>
      </c>
      <c r="CC40" s="184" t="s">
        <v>190</v>
      </c>
      <c r="CD40" s="185">
        <f t="shared" si="19"/>
        <v>0</v>
      </c>
      <c r="CE40" s="158">
        <f t="shared" si="20"/>
        <v>0</v>
      </c>
      <c r="CG40" s="179" t="str">
        <f t="shared" si="21"/>
        <v>Jochem Udo</v>
      </c>
      <c r="CH40" s="191">
        <f t="shared" si="28"/>
        <v>0</v>
      </c>
      <c r="CI40" s="184" t="s">
        <v>190</v>
      </c>
      <c r="CJ40" s="192">
        <f t="shared" si="29"/>
        <v>0</v>
      </c>
      <c r="CK40" s="191">
        <f t="shared" si="30"/>
        <v>0</v>
      </c>
      <c r="CL40" s="184" t="s">
        <v>190</v>
      </c>
      <c r="CM40" s="184">
        <f t="shared" si="31"/>
        <v>0</v>
      </c>
      <c r="CN40" s="191">
        <f>IF(I40=0,0,IF(I40=K40,1,IF(I40&gt;K40,0,2)))</f>
        <v>0</v>
      </c>
      <c r="CO40" s="184" t="s">
        <v>190</v>
      </c>
      <c r="CP40" s="192">
        <f>IF(K40=0,0,IF(K40=I40,1,IF(K40&gt;I40,0,2)))</f>
        <v>0</v>
      </c>
      <c r="CQ40" s="191">
        <f>IF(L40=0,0,IF(L40=N40,1,IF(L40&gt;N40,0,2)))</f>
        <v>0</v>
      </c>
      <c r="CR40" s="184" t="s">
        <v>190</v>
      </c>
      <c r="CS40" s="184">
        <f>IF(N40=0,0,IF(N40=L40,1,IF(N40&gt;L40,0,2)))</f>
        <v>0</v>
      </c>
      <c r="CT40" s="180">
        <v>0</v>
      </c>
      <c r="CU40" s="181" t="s">
        <v>213</v>
      </c>
      <c r="CV40" s="182">
        <v>0</v>
      </c>
      <c r="CW40" s="191">
        <f>IF(R40=0,0,IF(R40=T40,1,IF(R40&gt;T40,0,2)))</f>
        <v>0</v>
      </c>
      <c r="CX40" s="184" t="s">
        <v>190</v>
      </c>
      <c r="CY40" s="184">
        <f>IF(T40=0,0,IF(T40=R40,1,IF(T40&gt;R40,0,2)))</f>
        <v>0</v>
      </c>
      <c r="CZ40" s="191">
        <f t="shared" si="22"/>
        <v>0</v>
      </c>
      <c r="DA40" s="184" t="s">
        <v>190</v>
      </c>
      <c r="DB40" s="192">
        <f t="shared" si="23"/>
        <v>0</v>
      </c>
      <c r="DC40" s="191">
        <f t="shared" si="24"/>
        <v>0</v>
      </c>
      <c r="DD40" s="184" t="s">
        <v>190</v>
      </c>
      <c r="DE40" s="192">
        <f t="shared" si="25"/>
        <v>0</v>
      </c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46"/>
      <c r="FF40" s="194">
        <f t="shared" si="26"/>
        <v>0</v>
      </c>
      <c r="FG40" s="184" t="s">
        <v>190</v>
      </c>
      <c r="FH40" s="185">
        <f t="shared" si="27"/>
        <v>0</v>
      </c>
      <c r="FI40" s="158"/>
    </row>
    <row r="41" spans="2:165" ht="15.75" hidden="1" outlineLevel="1">
      <c r="B41" s="179" t="s">
        <v>236</v>
      </c>
      <c r="C41" s="183"/>
      <c r="D41" s="184" t="s">
        <v>190</v>
      </c>
      <c r="E41" s="185"/>
      <c r="F41" s="183">
        <v>64</v>
      </c>
      <c r="G41" s="184" t="s">
        <v>190</v>
      </c>
      <c r="H41" s="185">
        <v>73</v>
      </c>
      <c r="I41" s="183"/>
      <c r="J41" s="184" t="s">
        <v>190</v>
      </c>
      <c r="K41" s="185"/>
      <c r="L41" s="183"/>
      <c r="M41" s="184" t="s">
        <v>190</v>
      </c>
      <c r="N41" s="185"/>
      <c r="O41" s="183"/>
      <c r="P41" s="184" t="s">
        <v>190</v>
      </c>
      <c r="Q41" s="185"/>
      <c r="R41" s="180">
        <v>0</v>
      </c>
      <c r="S41" s="181" t="s">
        <v>213</v>
      </c>
      <c r="T41" s="182">
        <v>0</v>
      </c>
      <c r="U41" s="183"/>
      <c r="V41" s="184" t="s">
        <v>190</v>
      </c>
      <c r="W41" s="185"/>
      <c r="X41" s="183"/>
      <c r="Y41" s="184" t="s">
        <v>190</v>
      </c>
      <c r="Z41" s="185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83">
        <f t="shared" si="18"/>
        <v>64</v>
      </c>
      <c r="CC41" s="184" t="s">
        <v>190</v>
      </c>
      <c r="CD41" s="185">
        <f t="shared" si="19"/>
        <v>73</v>
      </c>
      <c r="CE41" s="158">
        <f t="shared" si="20"/>
        <v>1</v>
      </c>
      <c r="CG41" s="179" t="str">
        <f t="shared" si="21"/>
        <v>Müllen H.-Dieter</v>
      </c>
      <c r="CH41" s="191">
        <f t="shared" si="28"/>
        <v>0</v>
      </c>
      <c r="CI41" s="184" t="s">
        <v>190</v>
      </c>
      <c r="CJ41" s="192">
        <f t="shared" si="29"/>
        <v>0</v>
      </c>
      <c r="CK41" s="191">
        <f t="shared" si="30"/>
        <v>2</v>
      </c>
      <c r="CL41" s="184" t="s">
        <v>190</v>
      </c>
      <c r="CM41" s="184">
        <f t="shared" si="31"/>
        <v>0</v>
      </c>
      <c r="CN41" s="191">
        <f>IF(I41=0,0,IF(I41=K41,1,IF(I41&gt;K41,0,2)))</f>
        <v>0</v>
      </c>
      <c r="CO41" s="184" t="s">
        <v>190</v>
      </c>
      <c r="CP41" s="192">
        <f>IF(K41=0,0,IF(K41=I41,1,IF(K41&gt;I41,0,2)))</f>
        <v>0</v>
      </c>
      <c r="CQ41" s="191">
        <f>IF(L41=0,0,IF(L41=N41,1,IF(L41&gt;N41,0,2)))</f>
        <v>0</v>
      </c>
      <c r="CR41" s="184" t="s">
        <v>190</v>
      </c>
      <c r="CS41" s="184">
        <f>IF(N41=0,0,IF(N41=L41,1,IF(N41&gt;L41,0,2)))</f>
        <v>0</v>
      </c>
      <c r="CT41" s="191">
        <f>IF(O41=0,0,IF(O41=Q41,1,IF(O41&gt;Q41,0,2)))</f>
        <v>0</v>
      </c>
      <c r="CU41" s="184" t="s">
        <v>190</v>
      </c>
      <c r="CV41" s="192">
        <f>IF(Q41=0,0,IF(Q41=O41,1,IF(Q41&gt;O41,0,2)))</f>
        <v>0</v>
      </c>
      <c r="CW41" s="180">
        <v>0</v>
      </c>
      <c r="CX41" s="181" t="s">
        <v>213</v>
      </c>
      <c r="CY41" s="181">
        <v>0</v>
      </c>
      <c r="CZ41" s="191">
        <f t="shared" si="22"/>
        <v>0</v>
      </c>
      <c r="DA41" s="184" t="s">
        <v>190</v>
      </c>
      <c r="DB41" s="192">
        <f t="shared" si="23"/>
        <v>0</v>
      </c>
      <c r="DC41" s="191">
        <f t="shared" si="24"/>
        <v>0</v>
      </c>
      <c r="DD41" s="184" t="s">
        <v>190</v>
      </c>
      <c r="DE41" s="192">
        <f t="shared" si="25"/>
        <v>0</v>
      </c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46"/>
      <c r="FF41" s="194">
        <f t="shared" si="26"/>
        <v>2</v>
      </c>
      <c r="FG41" s="184" t="s">
        <v>190</v>
      </c>
      <c r="FH41" s="185">
        <f t="shared" si="27"/>
        <v>0</v>
      </c>
      <c r="FI41" s="158"/>
    </row>
    <row r="42" spans="2:165" ht="15.75" hidden="1" outlineLevel="1">
      <c r="B42" s="179" t="s">
        <v>169</v>
      </c>
      <c r="C42" s="183"/>
      <c r="D42" s="184" t="s">
        <v>190</v>
      </c>
      <c r="E42" s="185"/>
      <c r="F42" s="183"/>
      <c r="G42" s="184" t="s">
        <v>190</v>
      </c>
      <c r="H42" s="185"/>
      <c r="I42" s="183"/>
      <c r="J42" s="184" t="s">
        <v>190</v>
      </c>
      <c r="K42" s="185"/>
      <c r="L42" s="183"/>
      <c r="M42" s="184" t="s">
        <v>190</v>
      </c>
      <c r="N42" s="185"/>
      <c r="O42" s="183"/>
      <c r="P42" s="184" t="s">
        <v>190</v>
      </c>
      <c r="Q42" s="185"/>
      <c r="R42" s="183"/>
      <c r="S42" s="184" t="s">
        <v>190</v>
      </c>
      <c r="T42" s="185"/>
      <c r="U42" s="180">
        <v>0</v>
      </c>
      <c r="V42" s="181" t="s">
        <v>213</v>
      </c>
      <c r="W42" s="182">
        <v>0</v>
      </c>
      <c r="X42" s="183"/>
      <c r="Y42" s="184" t="s">
        <v>190</v>
      </c>
      <c r="Z42" s="185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83">
        <f t="shared" si="18"/>
        <v>0</v>
      </c>
      <c r="CC42" s="184" t="s">
        <v>190</v>
      </c>
      <c r="CD42" s="185">
        <f t="shared" si="19"/>
        <v>0</v>
      </c>
      <c r="CE42" s="158">
        <f t="shared" si="20"/>
        <v>0</v>
      </c>
      <c r="CG42" s="179" t="str">
        <f t="shared" si="21"/>
        <v> </v>
      </c>
      <c r="CH42" s="191">
        <f t="shared" si="28"/>
        <v>0</v>
      </c>
      <c r="CI42" s="184" t="s">
        <v>190</v>
      </c>
      <c r="CJ42" s="192">
        <f t="shared" si="29"/>
        <v>0</v>
      </c>
      <c r="CK42" s="191">
        <f t="shared" si="30"/>
        <v>0</v>
      </c>
      <c r="CL42" s="184" t="s">
        <v>190</v>
      </c>
      <c r="CM42" s="184">
        <f t="shared" si="31"/>
        <v>0</v>
      </c>
      <c r="CN42" s="191">
        <f>IF(I42=0,0,IF(I42=K42,1,IF(I42&gt;K42,0,2)))</f>
        <v>0</v>
      </c>
      <c r="CO42" s="184" t="s">
        <v>190</v>
      </c>
      <c r="CP42" s="192">
        <f>IF(K42=0,0,IF(K42=I42,1,IF(K42&gt;I42,0,2)))</f>
        <v>0</v>
      </c>
      <c r="CQ42" s="191">
        <f>IF(L42=0,0,IF(L42=N42,1,IF(L42&gt;N42,0,2)))</f>
        <v>0</v>
      </c>
      <c r="CR42" s="184" t="s">
        <v>190</v>
      </c>
      <c r="CS42" s="184">
        <f>IF(N42=0,0,IF(N42=L42,1,IF(N42&gt;L42,0,2)))</f>
        <v>0</v>
      </c>
      <c r="CT42" s="191">
        <f>IF(O42=0,0,IF(O42=Q42,1,IF(O42&gt;Q42,0,2)))</f>
        <v>0</v>
      </c>
      <c r="CU42" s="184" t="s">
        <v>190</v>
      </c>
      <c r="CV42" s="192">
        <f>IF(Q42=0,0,IF(Q42=O42,1,IF(Q42&gt;O42,0,2)))</f>
        <v>0</v>
      </c>
      <c r="CW42" s="191">
        <f>IF(R42=0,0,IF(R42=T42,1,IF(R42&gt;T42,0,2)))</f>
        <v>0</v>
      </c>
      <c r="CX42" s="184" t="s">
        <v>190</v>
      </c>
      <c r="CY42" s="184">
        <f>IF(T42=0,0,IF(T42=R42,1,IF(T42&gt;R42,0,2)))</f>
        <v>0</v>
      </c>
      <c r="CZ42" s="180">
        <v>0</v>
      </c>
      <c r="DA42" s="181" t="s">
        <v>213</v>
      </c>
      <c r="DB42" s="182">
        <v>0</v>
      </c>
      <c r="DC42" s="191">
        <f t="shared" si="24"/>
        <v>0</v>
      </c>
      <c r="DD42" s="184" t="s">
        <v>190</v>
      </c>
      <c r="DE42" s="192">
        <f t="shared" si="25"/>
        <v>0</v>
      </c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46"/>
      <c r="FF42" s="194">
        <f t="shared" si="26"/>
        <v>0</v>
      </c>
      <c r="FG42" s="184" t="s">
        <v>190</v>
      </c>
      <c r="FH42" s="185">
        <f t="shared" si="27"/>
        <v>0</v>
      </c>
      <c r="FI42" s="158"/>
    </row>
    <row r="43" spans="2:165" ht="15.75" hidden="1" outlineLevel="1">
      <c r="B43" s="179" t="s">
        <v>180</v>
      </c>
      <c r="C43" s="183">
        <v>61</v>
      </c>
      <c r="D43" s="184" t="s">
        <v>190</v>
      </c>
      <c r="E43" s="185">
        <v>58</v>
      </c>
      <c r="F43" s="183">
        <v>60</v>
      </c>
      <c r="G43" s="184" t="s">
        <v>190</v>
      </c>
      <c r="H43" s="185">
        <v>65</v>
      </c>
      <c r="I43" s="183"/>
      <c r="J43" s="184" t="s">
        <v>190</v>
      </c>
      <c r="K43" s="185"/>
      <c r="L43" s="183">
        <v>67</v>
      </c>
      <c r="M43" s="184" t="s">
        <v>190</v>
      </c>
      <c r="N43" s="185">
        <v>67</v>
      </c>
      <c r="O43" s="183"/>
      <c r="P43" s="184" t="s">
        <v>190</v>
      </c>
      <c r="Q43" s="185"/>
      <c r="R43" s="183"/>
      <c r="S43" s="184" t="s">
        <v>190</v>
      </c>
      <c r="T43" s="185"/>
      <c r="U43" s="183"/>
      <c r="V43" s="184" t="s">
        <v>190</v>
      </c>
      <c r="W43" s="185"/>
      <c r="X43" s="180">
        <v>0</v>
      </c>
      <c r="Y43" s="181" t="s">
        <v>213</v>
      </c>
      <c r="Z43" s="182">
        <v>0</v>
      </c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83">
        <f t="shared" si="18"/>
        <v>188</v>
      </c>
      <c r="CC43" s="184" t="s">
        <v>190</v>
      </c>
      <c r="CD43" s="185">
        <f t="shared" si="19"/>
        <v>190</v>
      </c>
      <c r="CE43" s="158">
        <f t="shared" si="20"/>
        <v>3</v>
      </c>
      <c r="CG43" s="179" t="str">
        <f t="shared" si="21"/>
        <v>Graf Roger</v>
      </c>
      <c r="CH43" s="191">
        <f t="shared" si="28"/>
        <v>0</v>
      </c>
      <c r="CI43" s="184" t="s">
        <v>190</v>
      </c>
      <c r="CJ43" s="192">
        <f t="shared" si="29"/>
        <v>2</v>
      </c>
      <c r="CK43" s="191">
        <f t="shared" si="30"/>
        <v>2</v>
      </c>
      <c r="CL43" s="184" t="s">
        <v>190</v>
      </c>
      <c r="CM43" s="184">
        <f t="shared" si="31"/>
        <v>0</v>
      </c>
      <c r="CN43" s="191">
        <f>IF(I43=0,0,IF(I43=K43,1,IF(I43&gt;K43,0,2)))</f>
        <v>0</v>
      </c>
      <c r="CO43" s="184" t="s">
        <v>190</v>
      </c>
      <c r="CP43" s="192">
        <f>IF(K43=0,0,IF(K43=I43,1,IF(K43&gt;I43,0,2)))</f>
        <v>0</v>
      </c>
      <c r="CQ43" s="191">
        <f>IF(L43=0,0,IF(L43=N43,1,IF(L43&gt;N43,0,2)))</f>
        <v>1</v>
      </c>
      <c r="CR43" s="184" t="s">
        <v>190</v>
      </c>
      <c r="CS43" s="184">
        <f>IF(N43=0,0,IF(N43=L43,1,IF(N43&gt;L43,0,2)))</f>
        <v>1</v>
      </c>
      <c r="CT43" s="191">
        <f>IF(O43=0,0,IF(O43=Q43,1,IF(O43&gt;Q43,0,2)))</f>
        <v>0</v>
      </c>
      <c r="CU43" s="184" t="s">
        <v>190</v>
      </c>
      <c r="CV43" s="192">
        <f>IF(Q43=0,0,IF(Q43=O43,1,IF(Q43&gt;O43,0,2)))</f>
        <v>0</v>
      </c>
      <c r="CW43" s="191">
        <f>IF(R43=0,0,IF(R43=T43,1,IF(R43&gt;T43,0,2)))</f>
        <v>0</v>
      </c>
      <c r="CX43" s="184" t="s">
        <v>190</v>
      </c>
      <c r="CY43" s="184">
        <f>IF(T43=0,0,IF(T43=R43,1,IF(T43&gt;R43,0,2)))</f>
        <v>0</v>
      </c>
      <c r="CZ43" s="191">
        <f>IF(U43=0,0,IF(U43=W43,1,IF(U43&gt;W43,0,2)))</f>
        <v>0</v>
      </c>
      <c r="DA43" s="184" t="s">
        <v>190</v>
      </c>
      <c r="DB43" s="192">
        <f>IF(W43=0,0,IF(W43=U43,1,IF(W43&gt;U43,0,2)))</f>
        <v>0</v>
      </c>
      <c r="DC43" s="180">
        <v>0</v>
      </c>
      <c r="DD43" s="181" t="s">
        <v>213</v>
      </c>
      <c r="DE43" s="182">
        <v>0</v>
      </c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46"/>
      <c r="FF43" s="194">
        <f t="shared" si="26"/>
        <v>3</v>
      </c>
      <c r="FG43" s="184" t="s">
        <v>190</v>
      </c>
      <c r="FH43" s="185">
        <f t="shared" si="27"/>
        <v>3</v>
      </c>
      <c r="FI43" s="158"/>
    </row>
    <row r="44" spans="1:256" s="158" customFormat="1" ht="15.75" hidden="1" outlineLevel="1">
      <c r="A44"/>
      <c r="B44" s="179"/>
      <c r="C44" s="158">
        <f>SUM(C36:C43)</f>
        <v>194</v>
      </c>
      <c r="D44" s="160" t="s">
        <v>190</v>
      </c>
      <c r="E44" s="158">
        <f>SUM(E36:E43)</f>
        <v>179</v>
      </c>
      <c r="F44" s="158">
        <f>SUM(F36:F43)</f>
        <v>251</v>
      </c>
      <c r="G44" s="160" t="s">
        <v>190</v>
      </c>
      <c r="H44" s="158">
        <f>SUM(H36:H43)</f>
        <v>258</v>
      </c>
      <c r="I44" s="158">
        <f>SUM(I36:I43)</f>
        <v>119</v>
      </c>
      <c r="J44" s="160" t="s">
        <v>190</v>
      </c>
      <c r="K44" s="158">
        <f>SUM(K36:K43)</f>
        <v>127</v>
      </c>
      <c r="L44" s="158">
        <f>SUM(L36:L43)</f>
        <v>195</v>
      </c>
      <c r="M44" s="160" t="s">
        <v>190</v>
      </c>
      <c r="N44" s="158">
        <f>SUM(N36:N43)</f>
        <v>209</v>
      </c>
      <c r="O44" s="158">
        <f>SUM(O36:O43)</f>
        <v>0</v>
      </c>
      <c r="P44" s="160" t="s">
        <v>190</v>
      </c>
      <c r="Q44" s="158">
        <f>SUM(Q36:Q43)</f>
        <v>0</v>
      </c>
      <c r="R44" s="158">
        <f>SUM(R36:R43)</f>
        <v>63</v>
      </c>
      <c r="S44" s="160" t="s">
        <v>190</v>
      </c>
      <c r="T44" s="158">
        <f>SUM(T36:T43)</f>
        <v>72</v>
      </c>
      <c r="U44" s="158">
        <f>SUM(U36:U43)</f>
        <v>0</v>
      </c>
      <c r="V44" s="160" t="s">
        <v>190</v>
      </c>
      <c r="W44" s="158">
        <f>SUM(W36:W43)</f>
        <v>0</v>
      </c>
      <c r="X44" s="158">
        <f>SUM(X36:X43)</f>
        <v>192</v>
      </c>
      <c r="Y44" s="160" t="s">
        <v>190</v>
      </c>
      <c r="Z44" s="158">
        <f>SUM(Z36:Z43)</f>
        <v>189</v>
      </c>
      <c r="CC44" s="160"/>
      <c r="CF44"/>
      <c r="CG44" s="179"/>
      <c r="CH44" s="158">
        <f>SUM(CH36:CH43)</f>
        <v>0</v>
      </c>
      <c r="CI44" s="160" t="s">
        <v>190</v>
      </c>
      <c r="CJ44" s="158">
        <f>SUM(CJ36:CJ43)</f>
        <v>6</v>
      </c>
      <c r="CK44" s="158">
        <f>SUM(CK36:CK43)</f>
        <v>4</v>
      </c>
      <c r="CL44" s="160" t="s">
        <v>190</v>
      </c>
      <c r="CM44" s="158">
        <f>SUM(CM36:CM43)</f>
        <v>4</v>
      </c>
      <c r="CN44" s="158">
        <f>SUM(CN36:CN43)</f>
        <v>4</v>
      </c>
      <c r="CO44" s="160" t="s">
        <v>190</v>
      </c>
      <c r="CP44" s="158">
        <f>SUM(CP36:CP43)</f>
        <v>0</v>
      </c>
      <c r="CQ44" s="158">
        <f>SUM(CQ36:CQ43)</f>
        <v>5</v>
      </c>
      <c r="CR44" s="160" t="s">
        <v>190</v>
      </c>
      <c r="CS44" s="158">
        <f>SUM(CS36:CS43)</f>
        <v>1</v>
      </c>
      <c r="CT44" s="158">
        <f>SUM(CT36:CT43)</f>
        <v>0</v>
      </c>
      <c r="CU44" s="160" t="s">
        <v>190</v>
      </c>
      <c r="CV44" s="158">
        <f>SUM(CV36:CV43)</f>
        <v>0</v>
      </c>
      <c r="CW44" s="158">
        <f>SUM(CW36:CW43)</f>
        <v>2</v>
      </c>
      <c r="CX44" s="160" t="s">
        <v>190</v>
      </c>
      <c r="CY44" s="158">
        <f>SUM(CY36:CY43)</f>
        <v>0</v>
      </c>
      <c r="CZ44" s="158">
        <f>SUM(CZ36:CZ43)</f>
        <v>0</v>
      </c>
      <c r="DA44" s="160" t="s">
        <v>190</v>
      </c>
      <c r="DB44" s="158">
        <f>SUM(DB36:DB43)</f>
        <v>0</v>
      </c>
      <c r="DC44" s="158">
        <f>SUM(DC36:DC43)</f>
        <v>2</v>
      </c>
      <c r="DD44" s="160" t="s">
        <v>190</v>
      </c>
      <c r="DE44" s="158">
        <f>SUM(DE36:DE43)</f>
        <v>4</v>
      </c>
      <c r="FE44" s="146"/>
      <c r="FG44" s="160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9" customFormat="1" ht="12.75" hidden="1" outlineLevel="1">
      <c r="A45"/>
      <c r="C45" s="28">
        <f aca="true" t="shared" si="32" ref="C45:Z45">COUNTIF(C36:C43,"&gt;1")</f>
        <v>3</v>
      </c>
      <c r="D45" s="28">
        <f t="shared" si="32"/>
        <v>0</v>
      </c>
      <c r="E45" s="28">
        <f t="shared" si="32"/>
        <v>3</v>
      </c>
      <c r="F45" s="28">
        <f t="shared" si="32"/>
        <v>4</v>
      </c>
      <c r="G45" s="28">
        <f t="shared" si="32"/>
        <v>0</v>
      </c>
      <c r="H45" s="28">
        <f t="shared" si="32"/>
        <v>4</v>
      </c>
      <c r="I45" s="28">
        <f t="shared" si="32"/>
        <v>2</v>
      </c>
      <c r="J45" s="28">
        <f t="shared" si="32"/>
        <v>0</v>
      </c>
      <c r="K45" s="28">
        <f t="shared" si="32"/>
        <v>2</v>
      </c>
      <c r="L45" s="28">
        <f t="shared" si="32"/>
        <v>3</v>
      </c>
      <c r="M45" s="28">
        <f t="shared" si="32"/>
        <v>0</v>
      </c>
      <c r="N45" s="28">
        <f t="shared" si="32"/>
        <v>3</v>
      </c>
      <c r="O45" s="28">
        <f t="shared" si="32"/>
        <v>0</v>
      </c>
      <c r="P45" s="28">
        <f t="shared" si="32"/>
        <v>0</v>
      </c>
      <c r="Q45" s="28">
        <f t="shared" si="32"/>
        <v>0</v>
      </c>
      <c r="R45" s="28">
        <f t="shared" si="32"/>
        <v>1</v>
      </c>
      <c r="S45" s="28">
        <f t="shared" si="32"/>
        <v>0</v>
      </c>
      <c r="T45" s="28">
        <f t="shared" si="32"/>
        <v>1</v>
      </c>
      <c r="U45" s="28">
        <f t="shared" si="32"/>
        <v>0</v>
      </c>
      <c r="V45" s="28">
        <f t="shared" si="32"/>
        <v>0</v>
      </c>
      <c r="W45" s="28">
        <f t="shared" si="32"/>
        <v>0</v>
      </c>
      <c r="X45" s="28">
        <f t="shared" si="32"/>
        <v>3</v>
      </c>
      <c r="Y45" s="28">
        <f t="shared" si="32"/>
        <v>0</v>
      </c>
      <c r="Z45" s="28">
        <f t="shared" si="32"/>
        <v>3</v>
      </c>
      <c r="CC45" s="28"/>
      <c r="CE45" s="19">
        <f>SUM(CE36:CE43)</f>
        <v>16</v>
      </c>
      <c r="CF45"/>
      <c r="FE45" s="94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9" customFormat="1" ht="12.75" customHeight="1" hidden="1" outlineLevel="1">
      <c r="A4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CC46" s="28"/>
      <c r="CF46"/>
      <c r="FE46" s="94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9" customFormat="1" ht="12.75" customHeight="1" hidden="1" outlineLevel="1">
      <c r="A4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CC47" s="28"/>
      <c r="CF47"/>
      <c r="FE47" s="94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" customFormat="1" ht="12.75" customHeight="1" hidden="1" outlineLevel="1">
      <c r="A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CC48" s="28"/>
      <c r="CF48"/>
      <c r="FE48" s="94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ht="27.75" hidden="1" outlineLevel="1">
      <c r="B49" s="196" t="s">
        <v>215</v>
      </c>
    </row>
    <row r="50" spans="1:14" ht="12.75" hidden="1" outlineLevel="1">
      <c r="A50" t="s">
        <v>216</v>
      </c>
      <c r="B50" s="19" t="s">
        <v>217</v>
      </c>
      <c r="E50" s="20" t="s">
        <v>218</v>
      </c>
      <c r="G50" t="s">
        <v>219</v>
      </c>
      <c r="I50" t="s">
        <v>220</v>
      </c>
      <c r="K50" t="s">
        <v>221</v>
      </c>
      <c r="N50" t="s">
        <v>221</v>
      </c>
    </row>
    <row r="51" spans="1:256" s="158" customFormat="1" ht="15.75" hidden="1" outlineLevel="1">
      <c r="A51" s="83">
        <f>ROW()-50</f>
        <v>1</v>
      </c>
      <c r="B51" s="197" t="str">
        <f>$B$36</f>
        <v>Pieper Uli</v>
      </c>
      <c r="C51" s="193"/>
      <c r="D51" s="193"/>
      <c r="E51" s="193">
        <f>SUM($E$45+$CE$36)</f>
        <v>6</v>
      </c>
      <c r="F51" s="193"/>
      <c r="G51" s="193">
        <f>SUM($CJ$44+$FF$36)</f>
        <v>10</v>
      </c>
      <c r="H51" s="187" t="s">
        <v>190</v>
      </c>
      <c r="I51" s="193">
        <f>SUM($CH$44+$FH$36)</f>
        <v>2</v>
      </c>
      <c r="J51" s="193"/>
      <c r="K51" s="37"/>
      <c r="L51" s="37">
        <f>SUM($E$44+$CB$36)</f>
        <v>372</v>
      </c>
      <c r="M51" s="187" t="s">
        <v>190</v>
      </c>
      <c r="N51" s="37">
        <f>SUM($C$44+$CD$36)</f>
        <v>396</v>
      </c>
      <c r="O51" s="87"/>
      <c r="R51" s="199">
        <f aca="true" t="shared" si="33" ref="R51:R58">SUM(L51/E51/2)</f>
        <v>31</v>
      </c>
      <c r="S51" s="200" t="s">
        <v>190</v>
      </c>
      <c r="T51" s="201">
        <f aca="true" t="shared" si="34" ref="T51:T58">SUM(N51/E51/2)</f>
        <v>33</v>
      </c>
      <c r="U51"/>
      <c r="V51"/>
      <c r="W51"/>
      <c r="CC51" s="160"/>
      <c r="FE51" s="146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58" customFormat="1" ht="15.75" hidden="1" outlineLevel="1">
      <c r="A52" s="91">
        <f aca="true" t="shared" si="35" ref="A52:A58">ROW()-50</f>
        <v>2</v>
      </c>
      <c r="B52" s="143" t="str">
        <f>$B$37</f>
        <v>Dowidat Ulli </v>
      </c>
      <c r="C52" s="146"/>
      <c r="D52" s="146"/>
      <c r="E52" s="146">
        <f>SUM($H$45+$CE$37)</f>
        <v>8</v>
      </c>
      <c r="F52" s="146"/>
      <c r="G52" s="146">
        <f>SUM($CM$44+$FF$37)</f>
        <v>8</v>
      </c>
      <c r="H52" s="137" t="s">
        <v>190</v>
      </c>
      <c r="I52" s="146">
        <f>SUM($CK$44+$FH$37)</f>
        <v>8</v>
      </c>
      <c r="J52" s="146"/>
      <c r="K52" s="96"/>
      <c r="L52" s="96">
        <f>SUM($H$44+$CB$37)</f>
        <v>510</v>
      </c>
      <c r="M52" s="137" t="s">
        <v>190</v>
      </c>
      <c r="N52" s="96">
        <f>SUM($F$44+$CD$37)</f>
        <v>509</v>
      </c>
      <c r="O52" s="216"/>
      <c r="R52" s="204">
        <f t="shared" si="33"/>
        <v>31.875</v>
      </c>
      <c r="S52" s="205" t="s">
        <v>190</v>
      </c>
      <c r="T52" s="206">
        <f t="shared" si="34"/>
        <v>31.8125</v>
      </c>
      <c r="U52"/>
      <c r="V52"/>
      <c r="W52"/>
      <c r="CC52" s="160"/>
      <c r="FE52" s="146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58" customFormat="1" ht="15.75" hidden="1" outlineLevel="1">
      <c r="A53" s="91">
        <f t="shared" si="35"/>
        <v>3</v>
      </c>
      <c r="B53" s="143" t="str">
        <f>$B$43</f>
        <v>Graf Roger</v>
      </c>
      <c r="C53" s="146"/>
      <c r="D53" s="146"/>
      <c r="E53" s="146">
        <f>SUM($X$45+$CE$43)</f>
        <v>6</v>
      </c>
      <c r="F53" s="146"/>
      <c r="G53" s="146">
        <f>SUM($DE$44+$FF$43)</f>
        <v>7</v>
      </c>
      <c r="H53" s="137" t="s">
        <v>190</v>
      </c>
      <c r="I53" s="146">
        <f>SUM($DC$44+$FH$43)</f>
        <v>5</v>
      </c>
      <c r="J53" s="146"/>
      <c r="K53" s="96"/>
      <c r="L53" s="96">
        <f>SUM($Z$44+$CB$43)</f>
        <v>377</v>
      </c>
      <c r="M53" s="137" t="s">
        <v>190</v>
      </c>
      <c r="N53" s="96">
        <f>SUM($X$44+$CD$43)</f>
        <v>382</v>
      </c>
      <c r="O53" s="216"/>
      <c r="R53" s="204">
        <f t="shared" si="33"/>
        <v>31.416666666666668</v>
      </c>
      <c r="S53" s="205" t="s">
        <v>190</v>
      </c>
      <c r="T53" s="206">
        <f t="shared" si="34"/>
        <v>31.833333333333332</v>
      </c>
      <c r="U53"/>
      <c r="V53"/>
      <c r="W53"/>
      <c r="CC53" s="160"/>
      <c r="FE53" s="146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58" customFormat="1" ht="15.75" hidden="1" outlineLevel="1">
      <c r="A54" s="91">
        <f t="shared" si="35"/>
        <v>4</v>
      </c>
      <c r="B54" s="143" t="str">
        <f>$B$38</f>
        <v>Gei Nino</v>
      </c>
      <c r="C54" s="146"/>
      <c r="D54" s="146"/>
      <c r="E54" s="146">
        <f>SUM($K$45+$CE$38)</f>
        <v>4</v>
      </c>
      <c r="F54" s="146"/>
      <c r="G54" s="146">
        <f>SUM($CP$44+$FF$38)</f>
        <v>4</v>
      </c>
      <c r="H54" s="137" t="s">
        <v>190</v>
      </c>
      <c r="I54" s="146">
        <f>SUM($CN$44+$FH$38)</f>
        <v>4</v>
      </c>
      <c r="J54" s="146"/>
      <c r="K54" s="96"/>
      <c r="L54" s="96">
        <f>SUM($K$44+$CB$38)</f>
        <v>249</v>
      </c>
      <c r="M54" s="137" t="s">
        <v>190</v>
      </c>
      <c r="N54" s="96">
        <f>SUM($I$44+$CD$38)</f>
        <v>251</v>
      </c>
      <c r="O54" s="216"/>
      <c r="R54" s="204">
        <f t="shared" si="33"/>
        <v>31.125</v>
      </c>
      <c r="S54" s="205" t="s">
        <v>190</v>
      </c>
      <c r="T54" s="206">
        <f t="shared" si="34"/>
        <v>31.375</v>
      </c>
      <c r="U54"/>
      <c r="V54"/>
      <c r="W54"/>
      <c r="CC54" s="160"/>
      <c r="FE54" s="146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58" customFormat="1" ht="15.75" hidden="1" outlineLevel="1">
      <c r="A55" s="91">
        <f t="shared" si="35"/>
        <v>5</v>
      </c>
      <c r="B55" s="143" t="str">
        <f>$B$41</f>
        <v>Müllen H.-Dieter</v>
      </c>
      <c r="C55" s="146"/>
      <c r="D55" s="146"/>
      <c r="E55" s="146">
        <f>SUM($R$45+$CE$41)</f>
        <v>2</v>
      </c>
      <c r="F55" s="146"/>
      <c r="G55" s="146">
        <f>SUM($CY$44+$FF$41)</f>
        <v>2</v>
      </c>
      <c r="H55" s="137" t="s">
        <v>190</v>
      </c>
      <c r="I55" s="146">
        <f>SUM($CW$44+$FH$41)</f>
        <v>2</v>
      </c>
      <c r="J55" s="146"/>
      <c r="K55" s="96"/>
      <c r="L55" s="96">
        <f>SUM($T$44+$CB$41)</f>
        <v>136</v>
      </c>
      <c r="M55" s="137" t="s">
        <v>190</v>
      </c>
      <c r="N55" s="96">
        <f>SUM($R$44+$CD$41)</f>
        <v>136</v>
      </c>
      <c r="O55" s="216"/>
      <c r="R55" s="204">
        <f t="shared" si="33"/>
        <v>34</v>
      </c>
      <c r="S55" s="205" t="s">
        <v>190</v>
      </c>
      <c r="T55" s="206">
        <f t="shared" si="34"/>
        <v>34</v>
      </c>
      <c r="U55"/>
      <c r="V55"/>
      <c r="W55"/>
      <c r="CC55" s="160"/>
      <c r="FE55" s="146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58" customFormat="1" ht="15.75" hidden="1" outlineLevel="1">
      <c r="A56" s="91">
        <f t="shared" si="35"/>
        <v>6</v>
      </c>
      <c r="B56" s="143" t="str">
        <f>$B$39</f>
        <v>Useldinger Gudrun</v>
      </c>
      <c r="C56" s="146"/>
      <c r="D56" s="146"/>
      <c r="E56" s="146">
        <f>SUM($N$45+$CE$39)</f>
        <v>6</v>
      </c>
      <c r="F56" s="146"/>
      <c r="G56" s="146">
        <f>SUM($CS$44+$FF$39)</f>
        <v>1</v>
      </c>
      <c r="H56" s="137" t="s">
        <v>190</v>
      </c>
      <c r="I56" s="146">
        <f>SUM($CQ$44+$FH$39)</f>
        <v>11</v>
      </c>
      <c r="J56" s="146"/>
      <c r="K56" s="96"/>
      <c r="L56" s="96">
        <f>SUM($N$44+$CB$39)</f>
        <v>404</v>
      </c>
      <c r="M56" s="137" t="s">
        <v>190</v>
      </c>
      <c r="N56" s="96">
        <f>SUM(L$44+$CD$39)</f>
        <v>374</v>
      </c>
      <c r="O56" s="216"/>
      <c r="R56" s="204">
        <f t="shared" si="33"/>
        <v>33.666666666666664</v>
      </c>
      <c r="S56" s="205" t="s">
        <v>190</v>
      </c>
      <c r="T56" s="206">
        <f t="shared" si="34"/>
        <v>31.166666666666668</v>
      </c>
      <c r="U56"/>
      <c r="V56"/>
      <c r="W56"/>
      <c r="CC56" s="160"/>
      <c r="FE56" s="14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58" customFormat="1" ht="15.75" hidden="1" outlineLevel="1">
      <c r="A57" s="91">
        <f t="shared" si="35"/>
        <v>7</v>
      </c>
      <c r="B57" s="143" t="str">
        <f>$B$40</f>
        <v>Jochem Udo</v>
      </c>
      <c r="C57" s="146"/>
      <c r="D57" s="146"/>
      <c r="E57" s="146">
        <f>SUM($O$45+$CE$40)</f>
        <v>0</v>
      </c>
      <c r="F57" s="146"/>
      <c r="G57" s="146">
        <f>SUM($CV$44+$FF$40)</f>
        <v>0</v>
      </c>
      <c r="H57" s="137" t="s">
        <v>190</v>
      </c>
      <c r="I57" s="146">
        <f>SUM($CT$44+$FH$40)</f>
        <v>0</v>
      </c>
      <c r="J57" s="146"/>
      <c r="K57" s="96"/>
      <c r="L57" s="96">
        <f>SUM($Q$44+$CB$40)</f>
        <v>0</v>
      </c>
      <c r="M57" s="137" t="s">
        <v>190</v>
      </c>
      <c r="N57" s="96">
        <f>SUM($O$44+$CD$40)</f>
        <v>0</v>
      </c>
      <c r="O57" s="216"/>
      <c r="R57" s="204" t="e">
        <f t="shared" si="33"/>
        <v>#DIV/0!</v>
      </c>
      <c r="S57" s="205" t="s">
        <v>190</v>
      </c>
      <c r="T57" s="206" t="e">
        <f t="shared" si="34"/>
        <v>#DIV/0!</v>
      </c>
      <c r="U57"/>
      <c r="V57"/>
      <c r="W57"/>
      <c r="CC57" s="160"/>
      <c r="FE57" s="146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58" customFormat="1" ht="15.75" hidden="1" outlineLevel="1">
      <c r="A58" s="107">
        <f t="shared" si="35"/>
        <v>8</v>
      </c>
      <c r="B58" s="208" t="str">
        <f>$B$42</f>
        <v> </v>
      </c>
      <c r="C58" s="209"/>
      <c r="D58" s="209"/>
      <c r="E58" s="209">
        <f>SUM($U$45+$CE$42)</f>
        <v>0</v>
      </c>
      <c r="F58" s="209"/>
      <c r="G58" s="209">
        <f>SUM($DB$44+$FF$42)</f>
        <v>0</v>
      </c>
      <c r="H58" s="210" t="s">
        <v>190</v>
      </c>
      <c r="I58" s="209">
        <f>SUM($CZ$44+$FH$42)</f>
        <v>0</v>
      </c>
      <c r="J58" s="209"/>
      <c r="K58" s="105"/>
      <c r="L58" s="105">
        <f>SUM($W$44+$CB$42)</f>
        <v>0</v>
      </c>
      <c r="M58" s="210" t="s">
        <v>190</v>
      </c>
      <c r="N58" s="105">
        <f>SUM($U$44+$CD$42)</f>
        <v>0</v>
      </c>
      <c r="O58" s="113"/>
      <c r="R58" s="212" t="e">
        <f t="shared" si="33"/>
        <v>#DIV/0!</v>
      </c>
      <c r="S58" s="213" t="s">
        <v>190</v>
      </c>
      <c r="T58" s="214" t="e">
        <f t="shared" si="34"/>
        <v>#DIV/0!</v>
      </c>
      <c r="U58"/>
      <c r="V58"/>
      <c r="W58"/>
      <c r="CC58" s="160"/>
      <c r="FE58" s="146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58" customFormat="1" ht="15.75" hidden="1" outlineLevel="1">
      <c r="A59" s="19" t="s">
        <v>169</v>
      </c>
      <c r="B59" s="179"/>
      <c r="D59" s="209"/>
      <c r="E59" s="209" t="s">
        <v>169</v>
      </c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CC59" s="160"/>
      <c r="FE59" s="146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58" customFormat="1" ht="15.75" hidden="1" outlineLevel="1">
      <c r="A60"/>
      <c r="B60" s="179"/>
      <c r="E60" s="158">
        <f>SUM(E51:E59)</f>
        <v>32</v>
      </c>
      <c r="G60" s="158">
        <f>SUM(G51:G58)</f>
        <v>32</v>
      </c>
      <c r="I60" s="158">
        <f>SUM(I51:I58)</f>
        <v>32</v>
      </c>
      <c r="K60" s="387">
        <f>SUM(L51:L58)</f>
        <v>2048</v>
      </c>
      <c r="L60" s="387"/>
      <c r="M60" s="137" t="s">
        <v>190</v>
      </c>
      <c r="N60" s="387">
        <f>SUM(N51:N58)</f>
        <v>2048</v>
      </c>
      <c r="O60" s="387"/>
      <c r="R60" s="215" t="s">
        <v>169</v>
      </c>
      <c r="CC60" s="160"/>
      <c r="FE60" s="146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ht="12.75" hidden="1" outlineLevel="1"/>
    <row r="62" ht="12.75" hidden="1" outlineLevel="1"/>
    <row r="63" spans="1:26" ht="30" collapsed="1">
      <c r="A63" s="386" t="s">
        <v>237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</row>
    <row r="64" spans="85:163" ht="12.75">
      <c r="CG64" s="19"/>
      <c r="FG64" s="28"/>
    </row>
    <row r="65" spans="3:165" ht="15.75" customHeight="1">
      <c r="C65" s="385" t="str">
        <f>B67</f>
        <v>Müller Benjamin</v>
      </c>
      <c r="D65" s="385"/>
      <c r="E65" s="385"/>
      <c r="F65" s="385" t="str">
        <f>B68</f>
        <v>Eiden Janek</v>
      </c>
      <c r="G65" s="385"/>
      <c r="H65" s="385"/>
      <c r="I65" s="385" t="str">
        <f>B69</f>
        <v>Davoudi Patrick</v>
      </c>
      <c r="J65" s="385"/>
      <c r="K65" s="385"/>
      <c r="L65" s="385" t="str">
        <f>B70</f>
        <v>Pieper Sabrina</v>
      </c>
      <c r="M65" s="385"/>
      <c r="N65" s="385"/>
      <c r="O65" s="385" t="str">
        <f>B71</f>
        <v>Hofmann Emanuel</v>
      </c>
      <c r="P65" s="385"/>
      <c r="Q65" s="385"/>
      <c r="R65" s="385" t="str">
        <f>B72</f>
        <v>Cullmann Tobias</v>
      </c>
      <c r="S65" s="385"/>
      <c r="T65" s="385"/>
      <c r="U65" s="385" t="str">
        <f>B73</f>
        <v>Deneke Wenzel</v>
      </c>
      <c r="V65" s="385"/>
      <c r="W65" s="385"/>
      <c r="X65" s="385" t="str">
        <f>B74</f>
        <v>Laux Marcel</v>
      </c>
      <c r="Y65" s="385"/>
      <c r="Z65" s="385"/>
      <c r="AA65" s="385" t="str">
        <f>B75</f>
        <v>Davoudi Stefan</v>
      </c>
      <c r="AB65" s="385"/>
      <c r="AC65" s="385"/>
      <c r="AD65" s="385">
        <f>B76</f>
        <v>0</v>
      </c>
      <c r="AE65" s="385"/>
      <c r="AF65" s="385"/>
      <c r="AG65" s="385">
        <f>B77</f>
        <v>0</v>
      </c>
      <c r="AH65" s="385"/>
      <c r="AI65" s="385"/>
      <c r="AJ65" s="385">
        <f>B78</f>
        <v>0</v>
      </c>
      <c r="AK65" s="385"/>
      <c r="AL65" s="385"/>
      <c r="AM65" s="385">
        <f>B79</f>
        <v>0</v>
      </c>
      <c r="AN65" s="385"/>
      <c r="AO65" s="385"/>
      <c r="AP65" s="385">
        <f>B80</f>
        <v>0</v>
      </c>
      <c r="AQ65" s="385"/>
      <c r="AR65" s="385"/>
      <c r="AS65" s="385">
        <f>B81</f>
        <v>0</v>
      </c>
      <c r="AT65" s="385"/>
      <c r="AU65" s="385"/>
      <c r="AV65" s="385">
        <f>B82</f>
        <v>0</v>
      </c>
      <c r="AW65" s="385"/>
      <c r="AX65" s="385"/>
      <c r="AY65" s="385">
        <f>B83</f>
        <v>0</v>
      </c>
      <c r="AZ65" s="385"/>
      <c r="BA65" s="385"/>
      <c r="BB65" s="385">
        <f>B84</f>
        <v>0</v>
      </c>
      <c r="BC65" s="385"/>
      <c r="BD65" s="385"/>
      <c r="BE65" s="385">
        <f>B85</f>
        <v>0</v>
      </c>
      <c r="BF65" s="385"/>
      <c r="BG65" s="385"/>
      <c r="BH65" s="385">
        <f>B86</f>
        <v>0</v>
      </c>
      <c r="BI65" s="385"/>
      <c r="BJ65" s="385"/>
      <c r="BK65" s="385">
        <f>B87</f>
        <v>0</v>
      </c>
      <c r="BL65" s="385"/>
      <c r="BM65" s="385"/>
      <c r="BN65" s="383" t="str">
        <f>B88</f>
        <v>ab</v>
      </c>
      <c r="BO65" s="383"/>
      <c r="BP65" s="383"/>
      <c r="BQ65" s="383" t="str">
        <f>B89</f>
        <v>ac</v>
      </c>
      <c r="BR65" s="383"/>
      <c r="BS65" s="383"/>
      <c r="BT65" s="383" t="str">
        <f>B90</f>
        <v>ad</v>
      </c>
      <c r="BU65" s="383"/>
      <c r="BV65" s="383"/>
      <c r="BW65" s="383" t="str">
        <f>B91</f>
        <v>ae</v>
      </c>
      <c r="BX65" s="383"/>
      <c r="BY65" s="383"/>
      <c r="BZ65" s="19"/>
      <c r="CA65" s="19"/>
      <c r="CB65" s="19"/>
      <c r="CD65" s="19"/>
      <c r="CE65" s="19"/>
      <c r="CG65" s="19"/>
      <c r="CH65" s="383" t="str">
        <f>C65</f>
        <v>Müller Benjamin</v>
      </c>
      <c r="CI65" s="383"/>
      <c r="CJ65" s="383"/>
      <c r="CK65" s="383" t="str">
        <f>F65</f>
        <v>Eiden Janek</v>
      </c>
      <c r="CL65" s="383"/>
      <c r="CM65" s="383"/>
      <c r="CN65" s="383" t="str">
        <f>I65</f>
        <v>Davoudi Patrick</v>
      </c>
      <c r="CO65" s="383"/>
      <c r="CP65" s="383"/>
      <c r="CQ65" s="383" t="str">
        <f>L65</f>
        <v>Pieper Sabrina</v>
      </c>
      <c r="CR65" s="383"/>
      <c r="CS65" s="383"/>
      <c r="CT65" s="383" t="str">
        <f>O65</f>
        <v>Hofmann Emanuel</v>
      </c>
      <c r="CU65" s="383"/>
      <c r="CV65" s="383"/>
      <c r="CW65" s="383" t="str">
        <f>R65</f>
        <v>Cullmann Tobias</v>
      </c>
      <c r="CX65" s="383"/>
      <c r="CY65" s="383"/>
      <c r="CZ65" s="383" t="str">
        <f>U65</f>
        <v>Deneke Wenzel</v>
      </c>
      <c r="DA65" s="383"/>
      <c r="DB65" s="383"/>
      <c r="DC65" s="383" t="str">
        <f>X65</f>
        <v>Laux Marcel</v>
      </c>
      <c r="DD65" s="383"/>
      <c r="DE65" s="383"/>
      <c r="DF65" s="383" t="str">
        <f>AA65</f>
        <v>Davoudi Stefan</v>
      </c>
      <c r="DG65" s="383"/>
      <c r="DH65" s="383"/>
      <c r="DI65" s="383">
        <f>AD65</f>
        <v>0</v>
      </c>
      <c r="DJ65" s="383"/>
      <c r="DK65" s="383"/>
      <c r="DL65" s="383">
        <f>AG65</f>
        <v>0</v>
      </c>
      <c r="DM65" s="383"/>
      <c r="DN65" s="383"/>
      <c r="DO65" s="383">
        <f>AJ65</f>
        <v>0</v>
      </c>
      <c r="DP65" s="383"/>
      <c r="DQ65" s="383"/>
      <c r="DR65" s="383">
        <f>AM65</f>
        <v>0</v>
      </c>
      <c r="DS65" s="383"/>
      <c r="DT65" s="383"/>
      <c r="DU65" s="383">
        <f>AP65</f>
        <v>0</v>
      </c>
      <c r="DV65" s="383"/>
      <c r="DW65" s="383"/>
      <c r="DX65" s="383">
        <f>AS65</f>
        <v>0</v>
      </c>
      <c r="DY65" s="383"/>
      <c r="DZ65" s="383"/>
      <c r="EA65" s="383">
        <f>AV65</f>
        <v>0</v>
      </c>
      <c r="EB65" s="383"/>
      <c r="EC65" s="383"/>
      <c r="ED65" s="383">
        <f>AY65</f>
        <v>0</v>
      </c>
      <c r="EE65" s="383"/>
      <c r="EF65" s="383"/>
      <c r="EG65" s="383">
        <f>BB65</f>
        <v>0</v>
      </c>
      <c r="EH65" s="383"/>
      <c r="EI65" s="383"/>
      <c r="EJ65" s="383">
        <f>BE65</f>
        <v>0</v>
      </c>
      <c r="EK65" s="383"/>
      <c r="EL65" s="383"/>
      <c r="EM65" s="383">
        <f>BH65</f>
        <v>0</v>
      </c>
      <c r="EN65" s="383"/>
      <c r="EO65" s="383"/>
      <c r="EP65" s="383">
        <f>BK65</f>
        <v>0</v>
      </c>
      <c r="EQ65" s="383"/>
      <c r="ER65" s="383"/>
      <c r="ES65" s="383" t="str">
        <f>BN65</f>
        <v>ab</v>
      </c>
      <c r="ET65" s="383"/>
      <c r="EU65" s="383"/>
      <c r="EV65" s="383" t="str">
        <f>BQ65</f>
        <v>ac</v>
      </c>
      <c r="EW65" s="383"/>
      <c r="EX65" s="383"/>
      <c r="EY65" s="383" t="str">
        <f>BT65</f>
        <v>ad</v>
      </c>
      <c r="EZ65" s="383"/>
      <c r="FA65" s="383"/>
      <c r="FB65" s="383" t="str">
        <f>BW65</f>
        <v>ae</v>
      </c>
      <c r="FC65" s="383"/>
      <c r="FD65" s="383"/>
      <c r="FE65" s="93"/>
      <c r="FF65" s="19"/>
      <c r="FG65" s="28"/>
      <c r="FH65" s="19"/>
      <c r="FI65" s="19"/>
    </row>
    <row r="66" spans="3:165" ht="15.75" customHeight="1"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5"/>
      <c r="BL66" s="385"/>
      <c r="BM66" s="385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19"/>
      <c r="CA66" s="19"/>
      <c r="CB66" s="19"/>
      <c r="CD66" s="19"/>
      <c r="CE66" s="19"/>
      <c r="CG66" s="19"/>
      <c r="CH66" s="377">
        <f>C66</f>
        <v>0</v>
      </c>
      <c r="CI66" s="377"/>
      <c r="CJ66" s="377"/>
      <c r="CK66" s="377">
        <f>F66</f>
        <v>0</v>
      </c>
      <c r="CL66" s="377"/>
      <c r="CM66" s="377"/>
      <c r="CN66" s="377">
        <f>I66</f>
        <v>0</v>
      </c>
      <c r="CO66" s="377"/>
      <c r="CP66" s="377"/>
      <c r="CQ66" s="377">
        <f>L66</f>
        <v>0</v>
      </c>
      <c r="CR66" s="377"/>
      <c r="CS66" s="377"/>
      <c r="CT66" s="377">
        <f>O66</f>
        <v>0</v>
      </c>
      <c r="CU66" s="377"/>
      <c r="CV66" s="377"/>
      <c r="CW66" s="377">
        <f>R66</f>
        <v>0</v>
      </c>
      <c r="CX66" s="377"/>
      <c r="CY66" s="377"/>
      <c r="CZ66" s="377">
        <f>U66</f>
        <v>0</v>
      </c>
      <c r="DA66" s="377"/>
      <c r="DB66" s="377"/>
      <c r="DC66" s="377">
        <f>X66</f>
        <v>0</v>
      </c>
      <c r="DD66" s="377"/>
      <c r="DE66" s="377"/>
      <c r="DF66" s="377">
        <f>AA66</f>
        <v>0</v>
      </c>
      <c r="DG66" s="377"/>
      <c r="DH66" s="377"/>
      <c r="DI66" s="377">
        <f>AD66</f>
        <v>0</v>
      </c>
      <c r="DJ66" s="377"/>
      <c r="DK66" s="377"/>
      <c r="DL66" s="377">
        <f>AG66</f>
        <v>0</v>
      </c>
      <c r="DM66" s="377"/>
      <c r="DN66" s="377"/>
      <c r="DO66" s="377">
        <f>AJ66</f>
        <v>0</v>
      </c>
      <c r="DP66" s="377"/>
      <c r="DQ66" s="377"/>
      <c r="DR66" s="377">
        <f>AM66</f>
        <v>0</v>
      </c>
      <c r="DS66" s="377"/>
      <c r="DT66" s="377"/>
      <c r="DU66" s="377">
        <f>AP66</f>
        <v>0</v>
      </c>
      <c r="DV66" s="377"/>
      <c r="DW66" s="377"/>
      <c r="DX66" s="377">
        <f>AS66</f>
        <v>0</v>
      </c>
      <c r="DY66" s="377"/>
      <c r="DZ66" s="377"/>
      <c r="EA66" s="377">
        <f>AV66</f>
        <v>0</v>
      </c>
      <c r="EB66" s="377"/>
      <c r="EC66" s="377"/>
      <c r="ED66" s="377">
        <f>AY66</f>
        <v>0</v>
      </c>
      <c r="EE66" s="377"/>
      <c r="EF66" s="377"/>
      <c r="EG66" s="377">
        <f>BB66</f>
        <v>0</v>
      </c>
      <c r="EH66" s="377"/>
      <c r="EI66" s="377"/>
      <c r="EJ66" s="377">
        <f>BE66</f>
        <v>0</v>
      </c>
      <c r="EK66" s="377"/>
      <c r="EL66" s="377"/>
      <c r="EM66" s="377">
        <f>BH66</f>
        <v>0</v>
      </c>
      <c r="EN66" s="377"/>
      <c r="EO66" s="377"/>
      <c r="EP66" s="377">
        <f>BK66</f>
        <v>0</v>
      </c>
      <c r="EQ66" s="377"/>
      <c r="ER66" s="377"/>
      <c r="ES66" s="377">
        <f>BN66</f>
        <v>0</v>
      </c>
      <c r="ET66" s="377"/>
      <c r="EU66" s="377"/>
      <c r="EV66" s="377">
        <f>BQ66</f>
        <v>0</v>
      </c>
      <c r="EW66" s="377"/>
      <c r="EX66" s="377"/>
      <c r="EY66" s="377">
        <f>BT66</f>
        <v>0</v>
      </c>
      <c r="EZ66" s="377"/>
      <c r="FA66" s="377"/>
      <c r="FB66" s="377">
        <f>BW66</f>
        <v>0</v>
      </c>
      <c r="FC66" s="377"/>
      <c r="FD66" s="377"/>
      <c r="FE66" s="93"/>
      <c r="FF66" s="19"/>
      <c r="FG66" s="28"/>
      <c r="FH66" s="19"/>
      <c r="FI66" s="19"/>
    </row>
    <row r="67" spans="2:165" ht="15.75" customHeight="1">
      <c r="B67" s="179" t="s">
        <v>148</v>
      </c>
      <c r="C67" s="217">
        <v>0</v>
      </c>
      <c r="D67" s="218" t="s">
        <v>213</v>
      </c>
      <c r="E67" s="219">
        <v>0</v>
      </c>
      <c r="F67" s="220">
        <v>61</v>
      </c>
      <c r="G67" s="221" t="s">
        <v>190</v>
      </c>
      <c r="H67" s="222">
        <v>68</v>
      </c>
      <c r="I67" s="220"/>
      <c r="J67" s="221" t="s">
        <v>190</v>
      </c>
      <c r="K67" s="222"/>
      <c r="L67" s="220"/>
      <c r="M67" s="221" t="s">
        <v>190</v>
      </c>
      <c r="N67" s="222"/>
      <c r="O67" s="220"/>
      <c r="P67" s="221" t="s">
        <v>190</v>
      </c>
      <c r="Q67" s="222"/>
      <c r="R67" s="220">
        <v>59</v>
      </c>
      <c r="S67" s="221" t="s">
        <v>190</v>
      </c>
      <c r="T67" s="222">
        <v>105</v>
      </c>
      <c r="U67" s="220">
        <v>64</v>
      </c>
      <c r="V67" s="221" t="s">
        <v>190</v>
      </c>
      <c r="W67" s="222">
        <v>61</v>
      </c>
      <c r="X67" s="220">
        <v>62</v>
      </c>
      <c r="Y67" s="221" t="s">
        <v>190</v>
      </c>
      <c r="Z67" s="222">
        <v>63</v>
      </c>
      <c r="AA67" s="220"/>
      <c r="AB67" s="221" t="s">
        <v>190</v>
      </c>
      <c r="AC67" s="222"/>
      <c r="AD67" s="220"/>
      <c r="AE67" s="221" t="s">
        <v>190</v>
      </c>
      <c r="AF67" s="222"/>
      <c r="AG67" s="220"/>
      <c r="AH67" s="221" t="s">
        <v>190</v>
      </c>
      <c r="AI67" s="222"/>
      <c r="AJ67" s="220"/>
      <c r="AK67" s="221" t="s">
        <v>190</v>
      </c>
      <c r="AL67" s="222"/>
      <c r="AM67" s="220"/>
      <c r="AN67" s="221" t="s">
        <v>190</v>
      </c>
      <c r="AO67" s="222"/>
      <c r="AP67" s="220"/>
      <c r="AQ67" s="221" t="s">
        <v>190</v>
      </c>
      <c r="AR67" s="222"/>
      <c r="AS67" s="220"/>
      <c r="AT67" s="221" t="s">
        <v>190</v>
      </c>
      <c r="AU67" s="222"/>
      <c r="AV67" s="223"/>
      <c r="AW67" s="224" t="s">
        <v>190</v>
      </c>
      <c r="AX67" s="225"/>
      <c r="AY67" s="223"/>
      <c r="AZ67" s="224" t="s">
        <v>190</v>
      </c>
      <c r="BA67" s="225"/>
      <c r="BB67" s="223"/>
      <c r="BC67" s="224" t="s">
        <v>190</v>
      </c>
      <c r="BD67" s="225"/>
      <c r="BE67" s="223"/>
      <c r="BF67" s="224" t="s">
        <v>190</v>
      </c>
      <c r="BG67" s="225"/>
      <c r="BH67" s="223"/>
      <c r="BI67" s="224" t="s">
        <v>190</v>
      </c>
      <c r="BJ67" s="225"/>
      <c r="BK67" s="226"/>
      <c r="BL67" s="227" t="s">
        <v>190</v>
      </c>
      <c r="BM67" s="228"/>
      <c r="BN67" s="226"/>
      <c r="BO67" s="227" t="s">
        <v>190</v>
      </c>
      <c r="BP67" s="228"/>
      <c r="BQ67" s="226"/>
      <c r="BR67" s="227" t="s">
        <v>190</v>
      </c>
      <c r="BS67" s="228"/>
      <c r="BT67" s="226"/>
      <c r="BU67" s="227" t="s">
        <v>190</v>
      </c>
      <c r="BV67" s="228"/>
      <c r="BW67" s="226"/>
      <c r="BX67" s="227" t="s">
        <v>190</v>
      </c>
      <c r="BY67" s="228"/>
      <c r="BZ67" s="158"/>
      <c r="CA67" s="158"/>
      <c r="CB67" s="186">
        <f aca="true" t="shared" si="36" ref="CB67:CB91">SUM(C67+F67+I67+L67+O67+R67+U67+X67+AA67+AD67+AG67+AJ67+AM67+AP67+AS67+AV67+AY67+BB67+BE67+BH67+BK67+BN67+BQ67+BT67+BW67)</f>
        <v>246</v>
      </c>
      <c r="CC67" s="187" t="s">
        <v>190</v>
      </c>
      <c r="CD67" s="188">
        <f aca="true" t="shared" si="37" ref="CD67:CD91">SUM(E67+H67+K67+N67+Q67+T67+W67+Z67+AC67+AF67+AI67+AL67+AO67+AR67+AU67+AX67+BA67+BD67+BG67+BJ67+BP67+BS67+BV67+BY67)</f>
        <v>297</v>
      </c>
      <c r="CE67" s="158">
        <f aca="true" t="shared" si="38" ref="CE67:CE91">COUNTIF(C67:BY67,"&gt;1")/2</f>
        <v>4</v>
      </c>
      <c r="CG67" s="179" t="str">
        <f aca="true" t="shared" si="39" ref="CG67:CG91">B67</f>
        <v>Müller Benjamin</v>
      </c>
      <c r="CH67" s="189">
        <v>0</v>
      </c>
      <c r="CI67" s="190" t="s">
        <v>213</v>
      </c>
      <c r="CJ67" s="190">
        <v>0</v>
      </c>
      <c r="CK67" s="191">
        <f>IF(F67=0,0,IF(F67=H67,1,IF(F67&gt;H67,0,2)))</f>
        <v>2</v>
      </c>
      <c r="CL67" s="184" t="s">
        <v>190</v>
      </c>
      <c r="CM67" s="184">
        <f>IF(H67=0,0,IF(H67=F67,1,IF(H67&gt;F67,0,2)))</f>
        <v>0</v>
      </c>
      <c r="CN67" s="191">
        <f>IF(I67=0,0,IF(I67=K67,1,IF(I67&gt;K67,0,2)))</f>
        <v>0</v>
      </c>
      <c r="CO67" s="184" t="s">
        <v>190</v>
      </c>
      <c r="CP67" s="192">
        <f>IF(K67=0,0,IF(K67=I67,1,IF(K67&gt;I67,0,2)))</f>
        <v>0</v>
      </c>
      <c r="CQ67" s="191">
        <f>IF(L67=0,0,IF(L67=N67,1,IF(L67&gt;N67,0,2)))</f>
        <v>0</v>
      </c>
      <c r="CR67" s="184" t="s">
        <v>190</v>
      </c>
      <c r="CS67" s="184">
        <f>IF(N67=0,0,IF(N67=L67,1,IF(N67&gt;L67,0,2)))</f>
        <v>0</v>
      </c>
      <c r="CT67" s="191">
        <f>IF(O67=0,0,IF(O67=Q67,1,IF(O67&gt;Q67,0,2)))</f>
        <v>0</v>
      </c>
      <c r="CU67" s="184" t="s">
        <v>190</v>
      </c>
      <c r="CV67" s="192">
        <f>IF(Q67=0,0,IF(Q67=O67,1,IF(Q67&gt;O67,0,2)))</f>
        <v>0</v>
      </c>
      <c r="CW67" s="191">
        <f>IF(R67=0,0,IF(R67=T67,1,IF(R67&gt;T67,0,2)))</f>
        <v>2</v>
      </c>
      <c r="CX67" s="184" t="s">
        <v>190</v>
      </c>
      <c r="CY67" s="184">
        <f>IF(T67=0,0,IF(T67=R67,1,IF(T67&gt;R67,0,2)))</f>
        <v>0</v>
      </c>
      <c r="CZ67" s="191">
        <f aca="true" t="shared" si="40" ref="CZ67:CZ72">IF(U67=0,0,IF(U67=W67,1,IF(U67&gt;W67,0,2)))</f>
        <v>0</v>
      </c>
      <c r="DA67" s="184" t="s">
        <v>190</v>
      </c>
      <c r="DB67" s="192">
        <f aca="true" t="shared" si="41" ref="DB67:DB72">IF(W67=0,0,IF(W67=U67,1,IF(W67&gt;U67,0,2)))</f>
        <v>2</v>
      </c>
      <c r="DC67" s="191">
        <f aca="true" t="shared" si="42" ref="DC67:DC73">IF(X67=0,0,IF(X67=Z67,1,IF(X67&gt;Z67,0,2)))</f>
        <v>2</v>
      </c>
      <c r="DD67" s="184" t="s">
        <v>190</v>
      </c>
      <c r="DE67" s="192">
        <f aca="true" t="shared" si="43" ref="DE67:DE73">IF(Z67=0,0,IF(Z67=X67,1,IF(Z67&gt;X67,0,2)))</f>
        <v>0</v>
      </c>
      <c r="DF67" s="191">
        <f aca="true" t="shared" si="44" ref="DF67:DF74">IF(AA67=0,0,IF(AA67=AC67,1,IF(AA67&gt;AC67,0,2)))</f>
        <v>0</v>
      </c>
      <c r="DG67" s="184" t="s">
        <v>190</v>
      </c>
      <c r="DH67" s="192">
        <f aca="true" t="shared" si="45" ref="DH67:DH74">IF(AC67=0,0,IF(AC67=AA67,1,IF(AC67&gt;AA67,0,2)))</f>
        <v>0</v>
      </c>
      <c r="DI67" s="191">
        <f aca="true" t="shared" si="46" ref="DI67:DI75">IF(AD67=0,0,IF(AD67=AF67,1,IF(AD67&gt;AF67,0,2)))</f>
        <v>0</v>
      </c>
      <c r="DJ67" s="184" t="s">
        <v>190</v>
      </c>
      <c r="DK67" s="192">
        <f aca="true" t="shared" si="47" ref="DK67:DK75">IF(AF67=0,0,IF(AF67=AD67,1,IF(AF67&gt;AD67,0,2)))</f>
        <v>0</v>
      </c>
      <c r="DL67" s="191">
        <f aca="true" t="shared" si="48" ref="DL67:DL76">IF(AG67=0,0,IF(AG67=AI67,1,IF(AG67&gt;AI67,0,2)))</f>
        <v>0</v>
      </c>
      <c r="DM67" s="184" t="s">
        <v>190</v>
      </c>
      <c r="DN67" s="192">
        <f aca="true" t="shared" si="49" ref="DN67:DN76">IF(AI67=0,0,IF(AI67=AG67,1,IF(AI67&gt;AG67,0,2)))</f>
        <v>0</v>
      </c>
      <c r="DO67" s="191">
        <f aca="true" t="shared" si="50" ref="DO67:DO91">IF(AJ67=0,0,IF(AJ67=AL67,1,IF(AJ67&gt;AL67,0,2)))</f>
        <v>0</v>
      </c>
      <c r="DP67" s="184" t="s">
        <v>190</v>
      </c>
      <c r="DQ67" s="192">
        <f aca="true" t="shared" si="51" ref="DQ67:DQ91">IF(AL67=0,0,IF(AL67=AJ67,1,IF(AL67&gt;AJ67,0,2)))</f>
        <v>0</v>
      </c>
      <c r="DR67" s="191">
        <f aca="true" t="shared" si="52" ref="DR67:DR91">IF(AM67=0,0,IF(AM67=AO67,1,IF(AM67&gt;AO67,0,2)))</f>
        <v>0</v>
      </c>
      <c r="DS67" s="184" t="s">
        <v>190</v>
      </c>
      <c r="DT67" s="192">
        <f aca="true" t="shared" si="53" ref="DT67:DT91">IF(AO67=0,0,IF(AO67=AM67,1,IF(AO67&gt;AM67,0,2)))</f>
        <v>0</v>
      </c>
      <c r="DU67" s="191">
        <f aca="true" t="shared" si="54" ref="DU67:DU91">IF(AP67=0,0,IF(AP67=AR67,1,IF(AP67&gt;AR67,0,2)))</f>
        <v>0</v>
      </c>
      <c r="DV67" s="184" t="s">
        <v>190</v>
      </c>
      <c r="DW67" s="192">
        <f aca="true" t="shared" si="55" ref="DW67:DW91">IF(AR67=0,0,IF(AR67=AP67,1,IF(AR67&gt;AP67,0,2)))</f>
        <v>0</v>
      </c>
      <c r="DX67" s="191">
        <f aca="true" t="shared" si="56" ref="DX67:DX91">IF(AS67=0,0,IF(AS67=AU67,1,IF(AS67&gt;AU67,0,2)))</f>
        <v>0</v>
      </c>
      <c r="DY67" s="184" t="s">
        <v>190</v>
      </c>
      <c r="DZ67" s="192">
        <f aca="true" t="shared" si="57" ref="DZ67:DZ91">IF(AU67=0,0,IF(AU67=AS67,1,IF(AU67&gt;AS67,0,2)))</f>
        <v>0</v>
      </c>
      <c r="EA67" s="191">
        <f aca="true" t="shared" si="58" ref="EA67:EA91">IF(AV67=0,0,IF(AV67=AX67,1,IF(AV67&gt;AX67,0,2)))</f>
        <v>0</v>
      </c>
      <c r="EB67" s="184" t="s">
        <v>190</v>
      </c>
      <c r="EC67" s="192">
        <f aca="true" t="shared" si="59" ref="EC67:EC91">IF(AX67=0,0,IF(AX67=AV67,1,IF(AX67&gt;AV67,0,2)))</f>
        <v>0</v>
      </c>
      <c r="ED67" s="191">
        <f aca="true" t="shared" si="60" ref="ED67:ED91">IF(AY67=0,0,IF(AY67=BA67,1,IF(AY67&gt;BA67,0,2)))</f>
        <v>0</v>
      </c>
      <c r="EE67" s="184" t="s">
        <v>190</v>
      </c>
      <c r="EF67" s="192">
        <f aca="true" t="shared" si="61" ref="EF67:EF91">IF(BA67=0,0,IF(BA67=AY67,1,IF(BA67&gt;AY67,0,2)))</f>
        <v>0</v>
      </c>
      <c r="EG67" s="191">
        <f aca="true" t="shared" si="62" ref="EG67:EG91">IF(BB67=0,0,IF(BB67=BD67,1,IF(BB67&gt;BD67,0,2)))</f>
        <v>0</v>
      </c>
      <c r="EH67" s="184" t="s">
        <v>190</v>
      </c>
      <c r="EI67" s="192">
        <f aca="true" t="shared" si="63" ref="EI67:EI91">IF(BD67=0,0,IF(BD67=BB67,1,IF(BD67&gt;BB67,0,2)))</f>
        <v>0</v>
      </c>
      <c r="EJ67" s="191">
        <f aca="true" t="shared" si="64" ref="EJ67:EJ91">IF(BE67=0,0,IF(BE67=BG67,1,IF(BE67&gt;BG67,0,2)))</f>
        <v>0</v>
      </c>
      <c r="EK67" s="184" t="s">
        <v>190</v>
      </c>
      <c r="EL67" s="192">
        <f aca="true" t="shared" si="65" ref="EL67:EL91">IF(BG67=0,0,IF(BG67=BE67,1,IF(BG67&gt;BE67,0,2)))</f>
        <v>0</v>
      </c>
      <c r="EM67" s="191">
        <f aca="true" t="shared" si="66" ref="EM67:EM91">IF(BH67=0,0,IF(BH67=BJ67,1,IF(BH67&gt;BJ67,0,2)))</f>
        <v>0</v>
      </c>
      <c r="EN67" s="184" t="s">
        <v>190</v>
      </c>
      <c r="EO67" s="192">
        <f aca="true" t="shared" si="67" ref="EO67:EO91">IF(BJ67=0,0,IF(BJ67=BH67,1,IF(BJ67&gt;BH67,0,2)))</f>
        <v>0</v>
      </c>
      <c r="EP67" s="191">
        <f aca="true" t="shared" si="68" ref="EP67:EP91">IF(BK67=0,0,IF(BK67=BM67,1,IF(BK67&gt;BM67,0,2)))</f>
        <v>0</v>
      </c>
      <c r="EQ67" s="184" t="s">
        <v>190</v>
      </c>
      <c r="ER67" s="192">
        <f aca="true" t="shared" si="69" ref="ER67:ER91">IF(BM67=0,0,IF(BM67=BK67,1,IF(BM67&gt;BK67,0,2)))</f>
        <v>0</v>
      </c>
      <c r="ES67" s="191">
        <f aca="true" t="shared" si="70" ref="ES67:ES91">IF(BN67=0,0,IF(BN67=BP67,1,IF(BN67&gt;BP67,0,2)))</f>
        <v>0</v>
      </c>
      <c r="ET67" s="184" t="s">
        <v>190</v>
      </c>
      <c r="EU67" s="192">
        <f aca="true" t="shared" si="71" ref="EU67:EU91">IF(BP67=0,0,IF(BP67=BN67,1,IF(BP67&gt;BN67,0,2)))</f>
        <v>0</v>
      </c>
      <c r="EV67" s="191">
        <f aca="true" t="shared" si="72" ref="EV67:EV91">IF(BQ67=0,0,IF(BQ67=BS67,1,IF(BQ67&gt;BS67,0,2)))</f>
        <v>0</v>
      </c>
      <c r="EW67" s="184" t="s">
        <v>190</v>
      </c>
      <c r="EX67" s="192">
        <f aca="true" t="shared" si="73" ref="EX67:EX91">IF(BS67=0,0,IF(BS67=BQ67,1,IF(BS67&gt;BQ67,0,2)))</f>
        <v>0</v>
      </c>
      <c r="EY67" s="191">
        <f aca="true" t="shared" si="74" ref="EY67:EY91">IF(BN67=0,0,IF(BN67=BP67,1,IF(BN67&gt;BP67,0,2)))</f>
        <v>0</v>
      </c>
      <c r="EZ67" s="184" t="s">
        <v>190</v>
      </c>
      <c r="FA67" s="192">
        <f aca="true" t="shared" si="75" ref="FA67:FA91">IF(BP67=0,0,IF(BP67=BN67,1,IF(BP67&gt;BN67,0,2)))</f>
        <v>0</v>
      </c>
      <c r="FB67" s="191">
        <f aca="true" t="shared" si="76" ref="FB67:FB91">IF(BK67=0,0,IF(BK67=BM67,1,IF(BK67&gt;BM67,0,2)))</f>
        <v>0</v>
      </c>
      <c r="FC67" s="184" t="s">
        <v>190</v>
      </c>
      <c r="FD67" s="192">
        <f aca="true" t="shared" si="77" ref="FD67:FD91">IF(BM67=0,0,IF(BM67=BK67,1,IF(BM67&gt;BK67,0,2)))</f>
        <v>0</v>
      </c>
      <c r="FE67" s="137"/>
      <c r="FF67" s="183">
        <f aca="true" t="shared" si="78" ref="FF67:FF91">SUM(CH67+CK67+CN67+CQ67+CT67+CW67+CZ67+DC67+DF67+DI67+DL67+DO67+DR67+DU67+DX67+EA67+ED67+EG67+EJ67+EM67+EP67+ES67+EV67+EY67+FB67)</f>
        <v>6</v>
      </c>
      <c r="FG67" s="187" t="s">
        <v>190</v>
      </c>
      <c r="FH67" s="185">
        <f aca="true" t="shared" si="79" ref="FH67:FH91">SUM(CJ67+CM67+CP67+CS67+CV67+CY67+DB67+DE67+DH67+DK67+DN67+DQ67+DT67+DW67+DZ67+EC67+EF67+EI67+EL67+EO67+ER67+EU67+EX67+FA67+FD67)</f>
        <v>2</v>
      </c>
      <c r="FI67" s="158"/>
    </row>
    <row r="68" spans="2:165" ht="15.75" customHeight="1">
      <c r="B68" s="179" t="s">
        <v>153</v>
      </c>
      <c r="C68" s="220">
        <v>75</v>
      </c>
      <c r="D68" s="221" t="s">
        <v>190</v>
      </c>
      <c r="E68" s="222">
        <v>66</v>
      </c>
      <c r="F68" s="217">
        <v>0</v>
      </c>
      <c r="G68" s="218" t="s">
        <v>213</v>
      </c>
      <c r="H68" s="219">
        <v>0</v>
      </c>
      <c r="I68" s="220"/>
      <c r="J68" s="221" t="s">
        <v>190</v>
      </c>
      <c r="K68" s="222"/>
      <c r="L68" s="220"/>
      <c r="M68" s="221" t="s">
        <v>190</v>
      </c>
      <c r="N68" s="222"/>
      <c r="O68" s="220"/>
      <c r="P68" s="221" t="s">
        <v>190</v>
      </c>
      <c r="Q68" s="222"/>
      <c r="R68" s="220">
        <v>68</v>
      </c>
      <c r="S68" s="221" t="s">
        <v>190</v>
      </c>
      <c r="T68" s="222">
        <v>105</v>
      </c>
      <c r="U68" s="220"/>
      <c r="V68" s="221" t="s">
        <v>190</v>
      </c>
      <c r="W68" s="222"/>
      <c r="X68" s="220"/>
      <c r="Y68" s="221" t="s">
        <v>190</v>
      </c>
      <c r="Z68" s="222"/>
      <c r="AA68" s="220"/>
      <c r="AB68" s="221" t="s">
        <v>190</v>
      </c>
      <c r="AC68" s="222"/>
      <c r="AD68" s="220"/>
      <c r="AE68" s="221" t="s">
        <v>190</v>
      </c>
      <c r="AF68" s="222"/>
      <c r="AG68" s="220"/>
      <c r="AH68" s="221" t="s">
        <v>190</v>
      </c>
      <c r="AI68" s="222"/>
      <c r="AJ68" s="220"/>
      <c r="AK68" s="221" t="s">
        <v>190</v>
      </c>
      <c r="AL68" s="222"/>
      <c r="AM68" s="220"/>
      <c r="AN68" s="221" t="s">
        <v>190</v>
      </c>
      <c r="AO68" s="222"/>
      <c r="AP68" s="220"/>
      <c r="AQ68" s="221" t="s">
        <v>190</v>
      </c>
      <c r="AR68" s="222"/>
      <c r="AS68" s="220"/>
      <c r="AT68" s="221" t="s">
        <v>190</v>
      </c>
      <c r="AU68" s="222"/>
      <c r="AV68" s="220"/>
      <c r="AW68" s="221" t="s">
        <v>190</v>
      </c>
      <c r="AX68" s="222"/>
      <c r="AY68" s="220"/>
      <c r="AZ68" s="221" t="s">
        <v>190</v>
      </c>
      <c r="BA68" s="222"/>
      <c r="BB68" s="220"/>
      <c r="BC68" s="221" t="s">
        <v>190</v>
      </c>
      <c r="BD68" s="222"/>
      <c r="BE68" s="220"/>
      <c r="BF68" s="221" t="s">
        <v>190</v>
      </c>
      <c r="BG68" s="222"/>
      <c r="BH68" s="220"/>
      <c r="BI68" s="221" t="s">
        <v>190</v>
      </c>
      <c r="BJ68" s="222"/>
      <c r="BK68" s="229"/>
      <c r="BL68" s="230" t="s">
        <v>190</v>
      </c>
      <c r="BM68" s="231"/>
      <c r="BN68" s="229"/>
      <c r="BO68" s="230" t="s">
        <v>190</v>
      </c>
      <c r="BP68" s="231"/>
      <c r="BQ68" s="229"/>
      <c r="BR68" s="230" t="s">
        <v>190</v>
      </c>
      <c r="BS68" s="231"/>
      <c r="BT68" s="229"/>
      <c r="BU68" s="230" t="s">
        <v>190</v>
      </c>
      <c r="BV68" s="231"/>
      <c r="BW68" s="229"/>
      <c r="BX68" s="230" t="s">
        <v>190</v>
      </c>
      <c r="BY68" s="231"/>
      <c r="BZ68" s="158"/>
      <c r="CA68" s="158"/>
      <c r="CB68" s="186">
        <f t="shared" si="36"/>
        <v>143</v>
      </c>
      <c r="CC68" s="187" t="s">
        <v>190</v>
      </c>
      <c r="CD68" s="188">
        <f t="shared" si="37"/>
        <v>171</v>
      </c>
      <c r="CE68" s="158">
        <f t="shared" si="38"/>
        <v>2</v>
      </c>
      <c r="CG68" s="179" t="str">
        <f t="shared" si="39"/>
        <v>Eiden Janek</v>
      </c>
      <c r="CH68" s="191">
        <f aca="true" t="shared" si="80" ref="CH68:CH91">IF(C68=0,0,IF(C68=E68,1,IF(C68&gt;E68,0,2)))</f>
        <v>0</v>
      </c>
      <c r="CI68" s="184" t="s">
        <v>190</v>
      </c>
      <c r="CJ68" s="192">
        <f aca="true" t="shared" si="81" ref="CJ68:CJ91">IF(E68=0,0,IF(E68=C68,1,IF(E68&gt;C68,0,2)))</f>
        <v>2</v>
      </c>
      <c r="CK68" s="180">
        <v>0</v>
      </c>
      <c r="CL68" s="181" t="s">
        <v>213</v>
      </c>
      <c r="CM68" s="181">
        <v>0</v>
      </c>
      <c r="CN68" s="191">
        <f>IF(I68=0,0,IF(I68=K68,1,IF(I68&gt;K68,0,2)))</f>
        <v>0</v>
      </c>
      <c r="CO68" s="184" t="s">
        <v>190</v>
      </c>
      <c r="CP68" s="192">
        <f>IF(K68=0,0,IF(K68=I68,1,IF(K68&gt;I68,0,2)))</f>
        <v>0</v>
      </c>
      <c r="CQ68" s="191">
        <f>IF(L68=0,0,IF(L68=N68,1,IF(L68&gt;N68,0,2)))</f>
        <v>0</v>
      </c>
      <c r="CR68" s="184" t="s">
        <v>190</v>
      </c>
      <c r="CS68" s="184">
        <f>IF(N68=0,0,IF(N68=L68,1,IF(N68&gt;L68,0,2)))</f>
        <v>0</v>
      </c>
      <c r="CT68" s="191">
        <f>IF(O68=0,0,IF(O68=Q68,1,IF(O68&gt;Q68,0,2)))</f>
        <v>0</v>
      </c>
      <c r="CU68" s="184" t="s">
        <v>190</v>
      </c>
      <c r="CV68" s="192">
        <f>IF(Q68=0,0,IF(Q68=O68,1,IF(Q68&gt;O68,0,2)))</f>
        <v>0</v>
      </c>
      <c r="CW68" s="191">
        <f>IF(R68=0,0,IF(R68=T68,1,IF(R68&gt;T68,0,2)))</f>
        <v>2</v>
      </c>
      <c r="CX68" s="184" t="s">
        <v>190</v>
      </c>
      <c r="CY68" s="184">
        <f>IF(T68=0,0,IF(T68=R68,1,IF(T68&gt;R68,0,2)))</f>
        <v>0</v>
      </c>
      <c r="CZ68" s="191">
        <f t="shared" si="40"/>
        <v>0</v>
      </c>
      <c r="DA68" s="184" t="s">
        <v>190</v>
      </c>
      <c r="DB68" s="192">
        <f t="shared" si="41"/>
        <v>0</v>
      </c>
      <c r="DC68" s="191">
        <f t="shared" si="42"/>
        <v>0</v>
      </c>
      <c r="DD68" s="184" t="s">
        <v>190</v>
      </c>
      <c r="DE68" s="192">
        <f t="shared" si="43"/>
        <v>0</v>
      </c>
      <c r="DF68" s="191">
        <f t="shared" si="44"/>
        <v>0</v>
      </c>
      <c r="DG68" s="184" t="s">
        <v>190</v>
      </c>
      <c r="DH68" s="192">
        <f t="shared" si="45"/>
        <v>0</v>
      </c>
      <c r="DI68" s="191">
        <f t="shared" si="46"/>
        <v>0</v>
      </c>
      <c r="DJ68" s="184" t="s">
        <v>190</v>
      </c>
      <c r="DK68" s="192">
        <f t="shared" si="47"/>
        <v>0</v>
      </c>
      <c r="DL68" s="191">
        <f t="shared" si="48"/>
        <v>0</v>
      </c>
      <c r="DM68" s="184" t="s">
        <v>190</v>
      </c>
      <c r="DN68" s="192">
        <f t="shared" si="49"/>
        <v>0</v>
      </c>
      <c r="DO68" s="191">
        <f t="shared" si="50"/>
        <v>0</v>
      </c>
      <c r="DP68" s="184" t="s">
        <v>190</v>
      </c>
      <c r="DQ68" s="192">
        <f t="shared" si="51"/>
        <v>0</v>
      </c>
      <c r="DR68" s="191">
        <f t="shared" si="52"/>
        <v>0</v>
      </c>
      <c r="DS68" s="184" t="s">
        <v>190</v>
      </c>
      <c r="DT68" s="192">
        <f t="shared" si="53"/>
        <v>0</v>
      </c>
      <c r="DU68" s="191">
        <f t="shared" si="54"/>
        <v>0</v>
      </c>
      <c r="DV68" s="184" t="s">
        <v>190</v>
      </c>
      <c r="DW68" s="192">
        <f t="shared" si="55"/>
        <v>0</v>
      </c>
      <c r="DX68" s="191">
        <f t="shared" si="56"/>
        <v>0</v>
      </c>
      <c r="DY68" s="184" t="s">
        <v>190</v>
      </c>
      <c r="DZ68" s="192">
        <f t="shared" si="57"/>
        <v>0</v>
      </c>
      <c r="EA68" s="191">
        <f t="shared" si="58"/>
        <v>0</v>
      </c>
      <c r="EB68" s="184" t="s">
        <v>190</v>
      </c>
      <c r="EC68" s="192">
        <f t="shared" si="59"/>
        <v>0</v>
      </c>
      <c r="ED68" s="191">
        <f t="shared" si="60"/>
        <v>0</v>
      </c>
      <c r="EE68" s="184" t="s">
        <v>190</v>
      </c>
      <c r="EF68" s="192">
        <f t="shared" si="61"/>
        <v>0</v>
      </c>
      <c r="EG68" s="191">
        <f t="shared" si="62"/>
        <v>0</v>
      </c>
      <c r="EH68" s="184" t="s">
        <v>190</v>
      </c>
      <c r="EI68" s="192">
        <f t="shared" si="63"/>
        <v>0</v>
      </c>
      <c r="EJ68" s="191">
        <f t="shared" si="64"/>
        <v>0</v>
      </c>
      <c r="EK68" s="184" t="s">
        <v>190</v>
      </c>
      <c r="EL68" s="192">
        <f t="shared" si="65"/>
        <v>0</v>
      </c>
      <c r="EM68" s="191">
        <f t="shared" si="66"/>
        <v>0</v>
      </c>
      <c r="EN68" s="184" t="s">
        <v>190</v>
      </c>
      <c r="EO68" s="192">
        <f t="shared" si="67"/>
        <v>0</v>
      </c>
      <c r="EP68" s="191">
        <f t="shared" si="68"/>
        <v>0</v>
      </c>
      <c r="EQ68" s="184" t="s">
        <v>190</v>
      </c>
      <c r="ER68" s="192">
        <f t="shared" si="69"/>
        <v>0</v>
      </c>
      <c r="ES68" s="191">
        <f t="shared" si="70"/>
        <v>0</v>
      </c>
      <c r="ET68" s="184" t="s">
        <v>190</v>
      </c>
      <c r="EU68" s="192">
        <f t="shared" si="71"/>
        <v>0</v>
      </c>
      <c r="EV68" s="191">
        <f t="shared" si="72"/>
        <v>0</v>
      </c>
      <c r="EW68" s="184" t="s">
        <v>190</v>
      </c>
      <c r="EX68" s="192">
        <f t="shared" si="73"/>
        <v>0</v>
      </c>
      <c r="EY68" s="191">
        <f t="shared" si="74"/>
        <v>0</v>
      </c>
      <c r="EZ68" s="184" t="s">
        <v>190</v>
      </c>
      <c r="FA68" s="192">
        <f t="shared" si="75"/>
        <v>0</v>
      </c>
      <c r="FB68" s="191">
        <f t="shared" si="76"/>
        <v>0</v>
      </c>
      <c r="FC68" s="184" t="s">
        <v>190</v>
      </c>
      <c r="FD68" s="192">
        <f t="shared" si="77"/>
        <v>0</v>
      </c>
      <c r="FE68" s="137"/>
      <c r="FF68" s="183">
        <f t="shared" si="78"/>
        <v>2</v>
      </c>
      <c r="FG68" s="187" t="s">
        <v>190</v>
      </c>
      <c r="FH68" s="185">
        <f t="shared" si="79"/>
        <v>2</v>
      </c>
      <c r="FI68" s="158"/>
    </row>
    <row r="69" spans="2:165" ht="15.75" customHeight="1">
      <c r="B69" s="179" t="s">
        <v>173</v>
      </c>
      <c r="C69" s="220"/>
      <c r="D69" s="221" t="s">
        <v>190</v>
      </c>
      <c r="E69" s="222"/>
      <c r="F69" s="220"/>
      <c r="G69" s="221" t="s">
        <v>190</v>
      </c>
      <c r="H69" s="222"/>
      <c r="I69" s="217">
        <v>0</v>
      </c>
      <c r="J69" s="218" t="s">
        <v>213</v>
      </c>
      <c r="K69" s="219">
        <v>0</v>
      </c>
      <c r="L69" s="220"/>
      <c r="M69" s="221" t="s">
        <v>190</v>
      </c>
      <c r="N69" s="222"/>
      <c r="O69" s="220"/>
      <c r="P69" s="221" t="s">
        <v>190</v>
      </c>
      <c r="Q69" s="222"/>
      <c r="R69" s="220"/>
      <c r="S69" s="221" t="s">
        <v>190</v>
      </c>
      <c r="T69" s="222"/>
      <c r="U69" s="220">
        <v>76</v>
      </c>
      <c r="V69" s="221" t="s">
        <v>190</v>
      </c>
      <c r="W69" s="222">
        <v>70</v>
      </c>
      <c r="X69" s="220"/>
      <c r="Y69" s="221" t="s">
        <v>190</v>
      </c>
      <c r="Z69" s="222"/>
      <c r="AA69" s="220"/>
      <c r="AB69" s="221" t="s">
        <v>190</v>
      </c>
      <c r="AC69" s="222"/>
      <c r="AD69" s="220"/>
      <c r="AE69" s="221" t="s">
        <v>190</v>
      </c>
      <c r="AF69" s="222"/>
      <c r="AG69" s="220"/>
      <c r="AH69" s="221" t="s">
        <v>190</v>
      </c>
      <c r="AI69" s="222"/>
      <c r="AJ69" s="220"/>
      <c r="AK69" s="221" t="s">
        <v>190</v>
      </c>
      <c r="AL69" s="222"/>
      <c r="AM69" s="220"/>
      <c r="AN69" s="221" t="s">
        <v>190</v>
      </c>
      <c r="AO69" s="222"/>
      <c r="AP69" s="220"/>
      <c r="AQ69" s="221" t="s">
        <v>190</v>
      </c>
      <c r="AR69" s="222"/>
      <c r="AS69" s="220"/>
      <c r="AT69" s="221" t="s">
        <v>190</v>
      </c>
      <c r="AU69" s="222"/>
      <c r="AV69" s="220"/>
      <c r="AW69" s="221" t="s">
        <v>190</v>
      </c>
      <c r="AX69" s="222"/>
      <c r="AY69" s="220"/>
      <c r="AZ69" s="221" t="s">
        <v>190</v>
      </c>
      <c r="BA69" s="222"/>
      <c r="BB69" s="220"/>
      <c r="BC69" s="221" t="s">
        <v>190</v>
      </c>
      <c r="BD69" s="222"/>
      <c r="BE69" s="220"/>
      <c r="BF69" s="221" t="s">
        <v>190</v>
      </c>
      <c r="BG69" s="222"/>
      <c r="BH69" s="220"/>
      <c r="BI69" s="221" t="s">
        <v>190</v>
      </c>
      <c r="BJ69" s="222"/>
      <c r="BK69" s="229"/>
      <c r="BL69" s="230" t="s">
        <v>190</v>
      </c>
      <c r="BM69" s="231"/>
      <c r="BN69" s="229"/>
      <c r="BO69" s="230" t="s">
        <v>190</v>
      </c>
      <c r="BP69" s="231"/>
      <c r="BQ69" s="229"/>
      <c r="BR69" s="230" t="s">
        <v>190</v>
      </c>
      <c r="BS69" s="231"/>
      <c r="BT69" s="229"/>
      <c r="BU69" s="230" t="s">
        <v>190</v>
      </c>
      <c r="BV69" s="231"/>
      <c r="BW69" s="229"/>
      <c r="BX69" s="230" t="s">
        <v>190</v>
      </c>
      <c r="BY69" s="231"/>
      <c r="BZ69" s="158"/>
      <c r="CA69" s="158"/>
      <c r="CB69" s="186">
        <f t="shared" si="36"/>
        <v>76</v>
      </c>
      <c r="CC69" s="187" t="s">
        <v>190</v>
      </c>
      <c r="CD69" s="188">
        <f t="shared" si="37"/>
        <v>70</v>
      </c>
      <c r="CE69" s="158">
        <f t="shared" si="38"/>
        <v>1</v>
      </c>
      <c r="CG69" s="179" t="str">
        <f t="shared" si="39"/>
        <v>Davoudi Patrick</v>
      </c>
      <c r="CH69" s="191">
        <f t="shared" si="80"/>
        <v>0</v>
      </c>
      <c r="CI69" s="184" t="s">
        <v>190</v>
      </c>
      <c r="CJ69" s="192">
        <f t="shared" si="81"/>
        <v>0</v>
      </c>
      <c r="CK69" s="191">
        <f aca="true" t="shared" si="82" ref="CK69:CK91">IF(F69=0,0,IF(F69=H69,1,IF(F69&gt;H69,0,2)))</f>
        <v>0</v>
      </c>
      <c r="CL69" s="184" t="s">
        <v>190</v>
      </c>
      <c r="CM69" s="184">
        <f aca="true" t="shared" si="83" ref="CM69:CM91">IF(H69=0,0,IF(H69=F69,1,IF(H69&gt;F69,0,2)))</f>
        <v>0</v>
      </c>
      <c r="CN69" s="180">
        <v>0</v>
      </c>
      <c r="CO69" s="181" t="s">
        <v>213</v>
      </c>
      <c r="CP69" s="182">
        <v>0</v>
      </c>
      <c r="CQ69" s="191">
        <f>IF(L69=0,0,IF(L69=N69,1,IF(L69&gt;N69,0,2)))</f>
        <v>0</v>
      </c>
      <c r="CR69" s="184" t="s">
        <v>190</v>
      </c>
      <c r="CS69" s="184">
        <f>IF(N69=0,0,IF(N69=L69,1,IF(N69&gt;L69,0,2)))</f>
        <v>0</v>
      </c>
      <c r="CT69" s="191">
        <f>IF(O69=0,0,IF(O69=Q69,1,IF(O69&gt;Q69,0,2)))</f>
        <v>0</v>
      </c>
      <c r="CU69" s="184" t="s">
        <v>190</v>
      </c>
      <c r="CV69" s="192">
        <f>IF(Q69=0,0,IF(Q69=O69,1,IF(Q69&gt;O69,0,2)))</f>
        <v>0</v>
      </c>
      <c r="CW69" s="191">
        <f>IF(R69=0,0,IF(R69=T69,1,IF(R69&gt;T69,0,2)))</f>
        <v>0</v>
      </c>
      <c r="CX69" s="184" t="s">
        <v>190</v>
      </c>
      <c r="CY69" s="184">
        <f>IF(T69=0,0,IF(T69=R69,1,IF(T69&gt;R69,0,2)))</f>
        <v>0</v>
      </c>
      <c r="CZ69" s="191">
        <f t="shared" si="40"/>
        <v>0</v>
      </c>
      <c r="DA69" s="184" t="s">
        <v>190</v>
      </c>
      <c r="DB69" s="192">
        <f t="shared" si="41"/>
        <v>2</v>
      </c>
      <c r="DC69" s="191">
        <f t="shared" si="42"/>
        <v>0</v>
      </c>
      <c r="DD69" s="184" t="s">
        <v>190</v>
      </c>
      <c r="DE69" s="192">
        <f t="shared" si="43"/>
        <v>0</v>
      </c>
      <c r="DF69" s="191">
        <f t="shared" si="44"/>
        <v>0</v>
      </c>
      <c r="DG69" s="184" t="s">
        <v>190</v>
      </c>
      <c r="DH69" s="192">
        <f t="shared" si="45"/>
        <v>0</v>
      </c>
      <c r="DI69" s="191">
        <f t="shared" si="46"/>
        <v>0</v>
      </c>
      <c r="DJ69" s="184" t="s">
        <v>190</v>
      </c>
      <c r="DK69" s="192">
        <f t="shared" si="47"/>
        <v>0</v>
      </c>
      <c r="DL69" s="191">
        <f t="shared" si="48"/>
        <v>0</v>
      </c>
      <c r="DM69" s="184" t="s">
        <v>190</v>
      </c>
      <c r="DN69" s="192">
        <f t="shared" si="49"/>
        <v>0</v>
      </c>
      <c r="DO69" s="191">
        <f t="shared" si="50"/>
        <v>0</v>
      </c>
      <c r="DP69" s="184" t="s">
        <v>190</v>
      </c>
      <c r="DQ69" s="192">
        <f t="shared" si="51"/>
        <v>0</v>
      </c>
      <c r="DR69" s="191">
        <f t="shared" si="52"/>
        <v>0</v>
      </c>
      <c r="DS69" s="184" t="s">
        <v>190</v>
      </c>
      <c r="DT69" s="192">
        <f t="shared" si="53"/>
        <v>0</v>
      </c>
      <c r="DU69" s="191">
        <f t="shared" si="54"/>
        <v>0</v>
      </c>
      <c r="DV69" s="184" t="s">
        <v>190</v>
      </c>
      <c r="DW69" s="192">
        <f t="shared" si="55"/>
        <v>0</v>
      </c>
      <c r="DX69" s="191">
        <f t="shared" si="56"/>
        <v>0</v>
      </c>
      <c r="DY69" s="184" t="s">
        <v>190</v>
      </c>
      <c r="DZ69" s="192">
        <f t="shared" si="57"/>
        <v>0</v>
      </c>
      <c r="EA69" s="191">
        <f t="shared" si="58"/>
        <v>0</v>
      </c>
      <c r="EB69" s="184" t="s">
        <v>190</v>
      </c>
      <c r="EC69" s="192">
        <f t="shared" si="59"/>
        <v>0</v>
      </c>
      <c r="ED69" s="191">
        <f t="shared" si="60"/>
        <v>0</v>
      </c>
      <c r="EE69" s="184" t="s">
        <v>190</v>
      </c>
      <c r="EF69" s="192">
        <f t="shared" si="61"/>
        <v>0</v>
      </c>
      <c r="EG69" s="191">
        <f t="shared" si="62"/>
        <v>0</v>
      </c>
      <c r="EH69" s="184" t="s">
        <v>190</v>
      </c>
      <c r="EI69" s="192">
        <f t="shared" si="63"/>
        <v>0</v>
      </c>
      <c r="EJ69" s="191">
        <f t="shared" si="64"/>
        <v>0</v>
      </c>
      <c r="EK69" s="184" t="s">
        <v>190</v>
      </c>
      <c r="EL69" s="192">
        <f t="shared" si="65"/>
        <v>0</v>
      </c>
      <c r="EM69" s="191">
        <f t="shared" si="66"/>
        <v>0</v>
      </c>
      <c r="EN69" s="184" t="s">
        <v>190</v>
      </c>
      <c r="EO69" s="192">
        <f t="shared" si="67"/>
        <v>0</v>
      </c>
      <c r="EP69" s="191">
        <f t="shared" si="68"/>
        <v>0</v>
      </c>
      <c r="EQ69" s="184" t="s">
        <v>190</v>
      </c>
      <c r="ER69" s="192">
        <f t="shared" si="69"/>
        <v>0</v>
      </c>
      <c r="ES69" s="191">
        <f t="shared" si="70"/>
        <v>0</v>
      </c>
      <c r="ET69" s="184" t="s">
        <v>190</v>
      </c>
      <c r="EU69" s="192">
        <f t="shared" si="71"/>
        <v>0</v>
      </c>
      <c r="EV69" s="191">
        <f t="shared" si="72"/>
        <v>0</v>
      </c>
      <c r="EW69" s="184" t="s">
        <v>190</v>
      </c>
      <c r="EX69" s="192">
        <f t="shared" si="73"/>
        <v>0</v>
      </c>
      <c r="EY69" s="191">
        <f t="shared" si="74"/>
        <v>0</v>
      </c>
      <c r="EZ69" s="184" t="s">
        <v>190</v>
      </c>
      <c r="FA69" s="192">
        <f t="shared" si="75"/>
        <v>0</v>
      </c>
      <c r="FB69" s="191">
        <f t="shared" si="76"/>
        <v>0</v>
      </c>
      <c r="FC69" s="184" t="s">
        <v>190</v>
      </c>
      <c r="FD69" s="192">
        <f t="shared" si="77"/>
        <v>0</v>
      </c>
      <c r="FE69" s="137"/>
      <c r="FF69" s="183">
        <f t="shared" si="78"/>
        <v>0</v>
      </c>
      <c r="FG69" s="187" t="s">
        <v>190</v>
      </c>
      <c r="FH69" s="185">
        <f t="shared" si="79"/>
        <v>2</v>
      </c>
      <c r="FI69" s="158"/>
    </row>
    <row r="70" spans="2:165" ht="15.75" customHeight="1">
      <c r="B70" s="179" t="s">
        <v>172</v>
      </c>
      <c r="C70" s="220"/>
      <c r="D70" s="221" t="s">
        <v>190</v>
      </c>
      <c r="E70" s="222"/>
      <c r="F70" s="220"/>
      <c r="G70" s="221" t="s">
        <v>190</v>
      </c>
      <c r="H70" s="222"/>
      <c r="I70" s="220"/>
      <c r="J70" s="221" t="s">
        <v>190</v>
      </c>
      <c r="K70" s="222"/>
      <c r="L70" s="217">
        <v>0</v>
      </c>
      <c r="M70" s="218" t="s">
        <v>213</v>
      </c>
      <c r="N70" s="219">
        <v>0</v>
      </c>
      <c r="O70" s="220"/>
      <c r="P70" s="221" t="s">
        <v>190</v>
      </c>
      <c r="Q70" s="222"/>
      <c r="R70" s="220"/>
      <c r="S70" s="221" t="s">
        <v>190</v>
      </c>
      <c r="T70" s="222"/>
      <c r="U70" s="220"/>
      <c r="V70" s="221" t="s">
        <v>190</v>
      </c>
      <c r="W70" s="222"/>
      <c r="X70" s="220"/>
      <c r="Y70" s="221" t="s">
        <v>190</v>
      </c>
      <c r="Z70" s="222"/>
      <c r="AA70" s="220"/>
      <c r="AB70" s="221" t="s">
        <v>190</v>
      </c>
      <c r="AC70" s="222"/>
      <c r="AD70" s="220"/>
      <c r="AE70" s="221" t="s">
        <v>190</v>
      </c>
      <c r="AF70" s="222"/>
      <c r="AG70" s="220"/>
      <c r="AH70" s="221" t="s">
        <v>190</v>
      </c>
      <c r="AI70" s="222"/>
      <c r="AJ70" s="220"/>
      <c r="AK70" s="221" t="s">
        <v>190</v>
      </c>
      <c r="AL70" s="222"/>
      <c r="AM70" s="220"/>
      <c r="AN70" s="221" t="s">
        <v>190</v>
      </c>
      <c r="AO70" s="222"/>
      <c r="AP70" s="220"/>
      <c r="AQ70" s="221" t="s">
        <v>190</v>
      </c>
      <c r="AR70" s="222"/>
      <c r="AS70" s="220"/>
      <c r="AT70" s="221" t="s">
        <v>190</v>
      </c>
      <c r="AU70" s="222"/>
      <c r="AV70" s="220"/>
      <c r="AW70" s="221" t="s">
        <v>190</v>
      </c>
      <c r="AX70" s="222"/>
      <c r="AY70" s="220"/>
      <c r="AZ70" s="221" t="s">
        <v>190</v>
      </c>
      <c r="BA70" s="222"/>
      <c r="BB70" s="220"/>
      <c r="BC70" s="221" t="s">
        <v>190</v>
      </c>
      <c r="BD70" s="222"/>
      <c r="BE70" s="220"/>
      <c r="BF70" s="221" t="s">
        <v>190</v>
      </c>
      <c r="BG70" s="222"/>
      <c r="BH70" s="220"/>
      <c r="BI70" s="221" t="s">
        <v>190</v>
      </c>
      <c r="BJ70" s="222"/>
      <c r="BK70" s="229"/>
      <c r="BL70" s="230" t="s">
        <v>190</v>
      </c>
      <c r="BM70" s="231"/>
      <c r="BN70" s="229"/>
      <c r="BO70" s="230" t="s">
        <v>190</v>
      </c>
      <c r="BP70" s="231"/>
      <c r="BQ70" s="229"/>
      <c r="BR70" s="230" t="s">
        <v>190</v>
      </c>
      <c r="BS70" s="231"/>
      <c r="BT70" s="229"/>
      <c r="BU70" s="230" t="s">
        <v>190</v>
      </c>
      <c r="BV70" s="231"/>
      <c r="BW70" s="229"/>
      <c r="BX70" s="230" t="s">
        <v>190</v>
      </c>
      <c r="BY70" s="231"/>
      <c r="BZ70" s="158"/>
      <c r="CA70" s="158"/>
      <c r="CB70" s="186">
        <f t="shared" si="36"/>
        <v>0</v>
      </c>
      <c r="CC70" s="187" t="s">
        <v>190</v>
      </c>
      <c r="CD70" s="188">
        <f t="shared" si="37"/>
        <v>0</v>
      </c>
      <c r="CE70" s="158">
        <f t="shared" si="38"/>
        <v>0</v>
      </c>
      <c r="CG70" s="179" t="str">
        <f t="shared" si="39"/>
        <v>Pieper Sabrina</v>
      </c>
      <c r="CH70" s="191">
        <f t="shared" si="80"/>
        <v>0</v>
      </c>
      <c r="CI70" s="184" t="s">
        <v>190</v>
      </c>
      <c r="CJ70" s="192">
        <f t="shared" si="81"/>
        <v>0</v>
      </c>
      <c r="CK70" s="191">
        <f t="shared" si="82"/>
        <v>0</v>
      </c>
      <c r="CL70" s="184" t="s">
        <v>190</v>
      </c>
      <c r="CM70" s="184">
        <f t="shared" si="83"/>
        <v>0</v>
      </c>
      <c r="CN70" s="191">
        <f aca="true" t="shared" si="84" ref="CN70:CN91">IF(I70=0,0,IF(I70=K70,1,IF(I70&gt;K70,0,2)))</f>
        <v>0</v>
      </c>
      <c r="CO70" s="184" t="s">
        <v>190</v>
      </c>
      <c r="CP70" s="192">
        <f aca="true" t="shared" si="85" ref="CP70:CP91">IF(K70=0,0,IF(K70=I70,1,IF(K70&gt;I70,0,2)))</f>
        <v>0</v>
      </c>
      <c r="CQ70" s="180">
        <v>0</v>
      </c>
      <c r="CR70" s="181" t="s">
        <v>213</v>
      </c>
      <c r="CS70" s="181">
        <v>0</v>
      </c>
      <c r="CT70" s="191">
        <f>IF(O70=0,0,IF(O70=Q70,1,IF(O70&gt;Q70,0,2)))</f>
        <v>0</v>
      </c>
      <c r="CU70" s="184" t="s">
        <v>190</v>
      </c>
      <c r="CV70" s="192">
        <f>IF(Q70=0,0,IF(Q70=O70,1,IF(Q70&gt;O70,0,2)))</f>
        <v>0</v>
      </c>
      <c r="CW70" s="191">
        <f>IF(R70=0,0,IF(R70=T70,1,IF(R70&gt;T70,0,2)))</f>
        <v>0</v>
      </c>
      <c r="CX70" s="184" t="s">
        <v>190</v>
      </c>
      <c r="CY70" s="184">
        <f>IF(T70=0,0,IF(T70=R70,1,IF(T70&gt;R70,0,2)))</f>
        <v>0</v>
      </c>
      <c r="CZ70" s="191">
        <f t="shared" si="40"/>
        <v>0</v>
      </c>
      <c r="DA70" s="184" t="s">
        <v>190</v>
      </c>
      <c r="DB70" s="192">
        <f t="shared" si="41"/>
        <v>0</v>
      </c>
      <c r="DC70" s="191">
        <f t="shared" si="42"/>
        <v>0</v>
      </c>
      <c r="DD70" s="184" t="s">
        <v>190</v>
      </c>
      <c r="DE70" s="192">
        <f t="shared" si="43"/>
        <v>0</v>
      </c>
      <c r="DF70" s="191">
        <f t="shared" si="44"/>
        <v>0</v>
      </c>
      <c r="DG70" s="184" t="s">
        <v>190</v>
      </c>
      <c r="DH70" s="192">
        <f t="shared" si="45"/>
        <v>0</v>
      </c>
      <c r="DI70" s="191">
        <f t="shared" si="46"/>
        <v>0</v>
      </c>
      <c r="DJ70" s="184" t="s">
        <v>190</v>
      </c>
      <c r="DK70" s="192">
        <f t="shared" si="47"/>
        <v>0</v>
      </c>
      <c r="DL70" s="191">
        <f t="shared" si="48"/>
        <v>0</v>
      </c>
      <c r="DM70" s="184" t="s">
        <v>190</v>
      </c>
      <c r="DN70" s="192">
        <f t="shared" si="49"/>
        <v>0</v>
      </c>
      <c r="DO70" s="191">
        <f t="shared" si="50"/>
        <v>0</v>
      </c>
      <c r="DP70" s="184" t="s">
        <v>190</v>
      </c>
      <c r="DQ70" s="192">
        <f t="shared" si="51"/>
        <v>0</v>
      </c>
      <c r="DR70" s="191">
        <f t="shared" si="52"/>
        <v>0</v>
      </c>
      <c r="DS70" s="184" t="s">
        <v>190</v>
      </c>
      <c r="DT70" s="192">
        <f t="shared" si="53"/>
        <v>0</v>
      </c>
      <c r="DU70" s="191">
        <f t="shared" si="54"/>
        <v>0</v>
      </c>
      <c r="DV70" s="184" t="s">
        <v>190</v>
      </c>
      <c r="DW70" s="192">
        <f t="shared" si="55"/>
        <v>0</v>
      </c>
      <c r="DX70" s="191">
        <f t="shared" si="56"/>
        <v>0</v>
      </c>
      <c r="DY70" s="184" t="s">
        <v>190</v>
      </c>
      <c r="DZ70" s="192">
        <f t="shared" si="57"/>
        <v>0</v>
      </c>
      <c r="EA70" s="191">
        <f t="shared" si="58"/>
        <v>0</v>
      </c>
      <c r="EB70" s="184" t="s">
        <v>190</v>
      </c>
      <c r="EC70" s="192">
        <f t="shared" si="59"/>
        <v>0</v>
      </c>
      <c r="ED70" s="191">
        <f t="shared" si="60"/>
        <v>0</v>
      </c>
      <c r="EE70" s="184" t="s">
        <v>190</v>
      </c>
      <c r="EF70" s="192">
        <f t="shared" si="61"/>
        <v>0</v>
      </c>
      <c r="EG70" s="191">
        <f t="shared" si="62"/>
        <v>0</v>
      </c>
      <c r="EH70" s="184" t="s">
        <v>190</v>
      </c>
      <c r="EI70" s="192">
        <f t="shared" si="63"/>
        <v>0</v>
      </c>
      <c r="EJ70" s="191">
        <f t="shared" si="64"/>
        <v>0</v>
      </c>
      <c r="EK70" s="184" t="s">
        <v>190</v>
      </c>
      <c r="EL70" s="192">
        <f t="shared" si="65"/>
        <v>0</v>
      </c>
      <c r="EM70" s="191">
        <f t="shared" si="66"/>
        <v>0</v>
      </c>
      <c r="EN70" s="184" t="s">
        <v>190</v>
      </c>
      <c r="EO70" s="192">
        <f t="shared" si="67"/>
        <v>0</v>
      </c>
      <c r="EP70" s="191">
        <f t="shared" si="68"/>
        <v>0</v>
      </c>
      <c r="EQ70" s="184" t="s">
        <v>190</v>
      </c>
      <c r="ER70" s="192">
        <f t="shared" si="69"/>
        <v>0</v>
      </c>
      <c r="ES70" s="191">
        <f t="shared" si="70"/>
        <v>0</v>
      </c>
      <c r="ET70" s="184" t="s">
        <v>190</v>
      </c>
      <c r="EU70" s="192">
        <f t="shared" si="71"/>
        <v>0</v>
      </c>
      <c r="EV70" s="191">
        <f t="shared" si="72"/>
        <v>0</v>
      </c>
      <c r="EW70" s="184" t="s">
        <v>190</v>
      </c>
      <c r="EX70" s="192">
        <f t="shared" si="73"/>
        <v>0</v>
      </c>
      <c r="EY70" s="191">
        <f t="shared" si="74"/>
        <v>0</v>
      </c>
      <c r="EZ70" s="184" t="s">
        <v>190</v>
      </c>
      <c r="FA70" s="192">
        <f t="shared" si="75"/>
        <v>0</v>
      </c>
      <c r="FB70" s="191">
        <f t="shared" si="76"/>
        <v>0</v>
      </c>
      <c r="FC70" s="184" t="s">
        <v>190</v>
      </c>
      <c r="FD70" s="192">
        <f t="shared" si="77"/>
        <v>0</v>
      </c>
      <c r="FE70" s="137"/>
      <c r="FF70" s="183">
        <f t="shared" si="78"/>
        <v>0</v>
      </c>
      <c r="FG70" s="187" t="s">
        <v>190</v>
      </c>
      <c r="FH70" s="185">
        <f t="shared" si="79"/>
        <v>0</v>
      </c>
      <c r="FI70" s="158"/>
    </row>
    <row r="71" spans="2:165" ht="15.75" customHeight="1">
      <c r="B71" s="179" t="s">
        <v>157</v>
      </c>
      <c r="C71" s="220"/>
      <c r="D71" s="221" t="s">
        <v>190</v>
      </c>
      <c r="E71" s="222"/>
      <c r="F71" s="220"/>
      <c r="G71" s="221" t="s">
        <v>190</v>
      </c>
      <c r="H71" s="222"/>
      <c r="I71" s="220"/>
      <c r="J71" s="221" t="s">
        <v>190</v>
      </c>
      <c r="K71" s="222"/>
      <c r="L71" s="220"/>
      <c r="M71" s="221" t="s">
        <v>190</v>
      </c>
      <c r="N71" s="222"/>
      <c r="O71" s="217">
        <v>0</v>
      </c>
      <c r="P71" s="218" t="s">
        <v>213</v>
      </c>
      <c r="Q71" s="219">
        <v>0</v>
      </c>
      <c r="R71" s="220">
        <v>63</v>
      </c>
      <c r="S71" s="221" t="s">
        <v>190</v>
      </c>
      <c r="T71" s="222">
        <v>75</v>
      </c>
      <c r="U71" s="220"/>
      <c r="V71" s="221" t="s">
        <v>190</v>
      </c>
      <c r="W71" s="222"/>
      <c r="X71" s="220"/>
      <c r="Y71" s="221" t="s">
        <v>190</v>
      </c>
      <c r="Z71" s="222"/>
      <c r="AA71" s="220"/>
      <c r="AB71" s="221" t="s">
        <v>190</v>
      </c>
      <c r="AC71" s="222"/>
      <c r="AD71" s="220"/>
      <c r="AE71" s="221" t="s">
        <v>190</v>
      </c>
      <c r="AF71" s="222"/>
      <c r="AG71" s="220"/>
      <c r="AH71" s="221" t="s">
        <v>190</v>
      </c>
      <c r="AI71" s="222"/>
      <c r="AJ71" s="220"/>
      <c r="AK71" s="221" t="s">
        <v>190</v>
      </c>
      <c r="AL71" s="222"/>
      <c r="AM71" s="220"/>
      <c r="AN71" s="221" t="s">
        <v>190</v>
      </c>
      <c r="AO71" s="222"/>
      <c r="AP71" s="220"/>
      <c r="AQ71" s="221" t="s">
        <v>190</v>
      </c>
      <c r="AR71" s="222"/>
      <c r="AS71" s="220"/>
      <c r="AT71" s="221" t="s">
        <v>190</v>
      </c>
      <c r="AU71" s="222"/>
      <c r="AV71" s="220"/>
      <c r="AW71" s="221" t="s">
        <v>190</v>
      </c>
      <c r="AX71" s="222"/>
      <c r="AY71" s="220"/>
      <c r="AZ71" s="221" t="s">
        <v>190</v>
      </c>
      <c r="BA71" s="222"/>
      <c r="BB71" s="220"/>
      <c r="BC71" s="221" t="s">
        <v>190</v>
      </c>
      <c r="BD71" s="222"/>
      <c r="BE71" s="220"/>
      <c r="BF71" s="221" t="s">
        <v>190</v>
      </c>
      <c r="BG71" s="222"/>
      <c r="BH71" s="220"/>
      <c r="BI71" s="221" t="s">
        <v>190</v>
      </c>
      <c r="BJ71" s="222"/>
      <c r="BK71" s="229"/>
      <c r="BL71" s="230" t="s">
        <v>190</v>
      </c>
      <c r="BM71" s="231"/>
      <c r="BN71" s="229"/>
      <c r="BO71" s="230" t="s">
        <v>190</v>
      </c>
      <c r="BP71" s="231"/>
      <c r="BQ71" s="229"/>
      <c r="BR71" s="230" t="s">
        <v>190</v>
      </c>
      <c r="BS71" s="231"/>
      <c r="BT71" s="229"/>
      <c r="BU71" s="230" t="s">
        <v>190</v>
      </c>
      <c r="BV71" s="231"/>
      <c r="BW71" s="229"/>
      <c r="BX71" s="230" t="s">
        <v>190</v>
      </c>
      <c r="BY71" s="231"/>
      <c r="BZ71" s="158"/>
      <c r="CA71" s="158"/>
      <c r="CB71" s="186">
        <f t="shared" si="36"/>
        <v>63</v>
      </c>
      <c r="CC71" s="187" t="s">
        <v>190</v>
      </c>
      <c r="CD71" s="188">
        <f t="shared" si="37"/>
        <v>75</v>
      </c>
      <c r="CE71" s="158">
        <f t="shared" si="38"/>
        <v>1</v>
      </c>
      <c r="CG71" s="179" t="str">
        <f t="shared" si="39"/>
        <v>Hofmann Emanuel</v>
      </c>
      <c r="CH71" s="191">
        <f t="shared" si="80"/>
        <v>0</v>
      </c>
      <c r="CI71" s="184" t="s">
        <v>190</v>
      </c>
      <c r="CJ71" s="192">
        <f t="shared" si="81"/>
        <v>0</v>
      </c>
      <c r="CK71" s="191">
        <f t="shared" si="82"/>
        <v>0</v>
      </c>
      <c r="CL71" s="184" t="s">
        <v>190</v>
      </c>
      <c r="CM71" s="184">
        <f t="shared" si="83"/>
        <v>0</v>
      </c>
      <c r="CN71" s="191">
        <f t="shared" si="84"/>
        <v>0</v>
      </c>
      <c r="CO71" s="184" t="s">
        <v>190</v>
      </c>
      <c r="CP71" s="192">
        <f t="shared" si="85"/>
        <v>0</v>
      </c>
      <c r="CQ71" s="191">
        <f aca="true" t="shared" si="86" ref="CQ71:CQ91">IF(L71=0,0,IF(L71=N71,1,IF(L71&gt;N71,0,2)))</f>
        <v>0</v>
      </c>
      <c r="CR71" s="184" t="s">
        <v>190</v>
      </c>
      <c r="CS71" s="184">
        <f aca="true" t="shared" si="87" ref="CS71:CS91">IF(N71=0,0,IF(N71=L71,1,IF(N71&gt;L71,0,2)))</f>
        <v>0</v>
      </c>
      <c r="CT71" s="180">
        <v>0</v>
      </c>
      <c r="CU71" s="181" t="s">
        <v>213</v>
      </c>
      <c r="CV71" s="182">
        <v>0</v>
      </c>
      <c r="CW71" s="191">
        <f>IF(R71=0,0,IF(R71=T71,1,IF(R71&gt;T71,0,2)))</f>
        <v>2</v>
      </c>
      <c r="CX71" s="184" t="s">
        <v>190</v>
      </c>
      <c r="CY71" s="184">
        <f>IF(T71=0,0,IF(T71=R71,1,IF(T71&gt;R71,0,2)))</f>
        <v>0</v>
      </c>
      <c r="CZ71" s="191">
        <f t="shared" si="40"/>
        <v>0</v>
      </c>
      <c r="DA71" s="184" t="s">
        <v>190</v>
      </c>
      <c r="DB71" s="192">
        <f t="shared" si="41"/>
        <v>0</v>
      </c>
      <c r="DC71" s="191">
        <f t="shared" si="42"/>
        <v>0</v>
      </c>
      <c r="DD71" s="184" t="s">
        <v>190</v>
      </c>
      <c r="DE71" s="192">
        <f t="shared" si="43"/>
        <v>0</v>
      </c>
      <c r="DF71" s="191">
        <f t="shared" si="44"/>
        <v>0</v>
      </c>
      <c r="DG71" s="184" t="s">
        <v>190</v>
      </c>
      <c r="DH71" s="192">
        <f t="shared" si="45"/>
        <v>0</v>
      </c>
      <c r="DI71" s="191">
        <f t="shared" si="46"/>
        <v>0</v>
      </c>
      <c r="DJ71" s="184" t="s">
        <v>190</v>
      </c>
      <c r="DK71" s="192">
        <f t="shared" si="47"/>
        <v>0</v>
      </c>
      <c r="DL71" s="191">
        <f t="shared" si="48"/>
        <v>0</v>
      </c>
      <c r="DM71" s="184" t="s">
        <v>190</v>
      </c>
      <c r="DN71" s="192">
        <f t="shared" si="49"/>
        <v>0</v>
      </c>
      <c r="DO71" s="191">
        <f t="shared" si="50"/>
        <v>0</v>
      </c>
      <c r="DP71" s="184" t="s">
        <v>190</v>
      </c>
      <c r="DQ71" s="192">
        <f t="shared" si="51"/>
        <v>0</v>
      </c>
      <c r="DR71" s="191">
        <f t="shared" si="52"/>
        <v>0</v>
      </c>
      <c r="DS71" s="184" t="s">
        <v>190</v>
      </c>
      <c r="DT71" s="192">
        <f t="shared" si="53"/>
        <v>0</v>
      </c>
      <c r="DU71" s="191">
        <f t="shared" si="54"/>
        <v>0</v>
      </c>
      <c r="DV71" s="184" t="s">
        <v>190</v>
      </c>
      <c r="DW71" s="192">
        <f t="shared" si="55"/>
        <v>0</v>
      </c>
      <c r="DX71" s="191">
        <f t="shared" si="56"/>
        <v>0</v>
      </c>
      <c r="DY71" s="184" t="s">
        <v>190</v>
      </c>
      <c r="DZ71" s="192">
        <f t="shared" si="57"/>
        <v>0</v>
      </c>
      <c r="EA71" s="191">
        <f t="shared" si="58"/>
        <v>0</v>
      </c>
      <c r="EB71" s="184" t="s">
        <v>190</v>
      </c>
      <c r="EC71" s="192">
        <f t="shared" si="59"/>
        <v>0</v>
      </c>
      <c r="ED71" s="191">
        <f t="shared" si="60"/>
        <v>0</v>
      </c>
      <c r="EE71" s="184" t="s">
        <v>190</v>
      </c>
      <c r="EF71" s="192">
        <f t="shared" si="61"/>
        <v>0</v>
      </c>
      <c r="EG71" s="191">
        <f t="shared" si="62"/>
        <v>0</v>
      </c>
      <c r="EH71" s="184" t="s">
        <v>190</v>
      </c>
      <c r="EI71" s="192">
        <f t="shared" si="63"/>
        <v>0</v>
      </c>
      <c r="EJ71" s="191">
        <f t="shared" si="64"/>
        <v>0</v>
      </c>
      <c r="EK71" s="184" t="s">
        <v>190</v>
      </c>
      <c r="EL71" s="192">
        <f t="shared" si="65"/>
        <v>0</v>
      </c>
      <c r="EM71" s="191">
        <f t="shared" si="66"/>
        <v>0</v>
      </c>
      <c r="EN71" s="184" t="s">
        <v>190</v>
      </c>
      <c r="EO71" s="192">
        <f t="shared" si="67"/>
        <v>0</v>
      </c>
      <c r="EP71" s="191">
        <f t="shared" si="68"/>
        <v>0</v>
      </c>
      <c r="EQ71" s="184" t="s">
        <v>190</v>
      </c>
      <c r="ER71" s="192">
        <f t="shared" si="69"/>
        <v>0</v>
      </c>
      <c r="ES71" s="191">
        <f t="shared" si="70"/>
        <v>0</v>
      </c>
      <c r="ET71" s="184" t="s">
        <v>190</v>
      </c>
      <c r="EU71" s="192">
        <f t="shared" si="71"/>
        <v>0</v>
      </c>
      <c r="EV71" s="191">
        <f t="shared" si="72"/>
        <v>0</v>
      </c>
      <c r="EW71" s="184" t="s">
        <v>190</v>
      </c>
      <c r="EX71" s="192">
        <f t="shared" si="73"/>
        <v>0</v>
      </c>
      <c r="EY71" s="191">
        <f t="shared" si="74"/>
        <v>0</v>
      </c>
      <c r="EZ71" s="184" t="s">
        <v>190</v>
      </c>
      <c r="FA71" s="192">
        <f t="shared" si="75"/>
        <v>0</v>
      </c>
      <c r="FB71" s="191">
        <f t="shared" si="76"/>
        <v>0</v>
      </c>
      <c r="FC71" s="184" t="s">
        <v>190</v>
      </c>
      <c r="FD71" s="192">
        <f t="shared" si="77"/>
        <v>0</v>
      </c>
      <c r="FE71" s="137"/>
      <c r="FF71" s="183">
        <f t="shared" si="78"/>
        <v>2</v>
      </c>
      <c r="FG71" s="187" t="s">
        <v>190</v>
      </c>
      <c r="FH71" s="185">
        <f t="shared" si="79"/>
        <v>0</v>
      </c>
      <c r="FI71" s="158"/>
    </row>
    <row r="72" spans="2:165" ht="15.75" customHeight="1">
      <c r="B72" s="179" t="s">
        <v>192</v>
      </c>
      <c r="C72" s="232">
        <v>120</v>
      </c>
      <c r="D72" s="221" t="s">
        <v>190</v>
      </c>
      <c r="E72" s="222">
        <v>60</v>
      </c>
      <c r="F72" s="220"/>
      <c r="G72" s="221" t="s">
        <v>190</v>
      </c>
      <c r="H72" s="222"/>
      <c r="I72" s="220"/>
      <c r="J72" s="221" t="s">
        <v>190</v>
      </c>
      <c r="K72" s="222"/>
      <c r="L72" s="220"/>
      <c r="M72" s="221" t="s">
        <v>190</v>
      </c>
      <c r="N72" s="222"/>
      <c r="O72" s="220"/>
      <c r="P72" s="221" t="s">
        <v>190</v>
      </c>
      <c r="Q72" s="222"/>
      <c r="R72" s="217">
        <v>0</v>
      </c>
      <c r="S72" s="218" t="s">
        <v>213</v>
      </c>
      <c r="T72" s="219">
        <v>0</v>
      </c>
      <c r="U72" s="220"/>
      <c r="V72" s="221" t="s">
        <v>190</v>
      </c>
      <c r="W72" s="222"/>
      <c r="X72" s="220"/>
      <c r="Y72" s="221" t="s">
        <v>190</v>
      </c>
      <c r="Z72" s="222"/>
      <c r="AA72" s="220"/>
      <c r="AB72" s="221" t="s">
        <v>190</v>
      </c>
      <c r="AC72" s="222"/>
      <c r="AD72" s="220"/>
      <c r="AE72" s="221" t="s">
        <v>190</v>
      </c>
      <c r="AF72" s="222"/>
      <c r="AG72" s="220"/>
      <c r="AH72" s="221" t="s">
        <v>190</v>
      </c>
      <c r="AI72" s="222"/>
      <c r="AJ72" s="220"/>
      <c r="AK72" s="221" t="s">
        <v>190</v>
      </c>
      <c r="AL72" s="222"/>
      <c r="AM72" s="220"/>
      <c r="AN72" s="221" t="s">
        <v>190</v>
      </c>
      <c r="AO72" s="222"/>
      <c r="AP72" s="220"/>
      <c r="AQ72" s="221" t="s">
        <v>190</v>
      </c>
      <c r="AR72" s="222"/>
      <c r="AS72" s="220"/>
      <c r="AT72" s="221" t="s">
        <v>190</v>
      </c>
      <c r="AU72" s="222"/>
      <c r="AV72" s="220"/>
      <c r="AW72" s="221" t="s">
        <v>190</v>
      </c>
      <c r="AX72" s="222"/>
      <c r="AY72" s="220"/>
      <c r="AZ72" s="221" t="s">
        <v>190</v>
      </c>
      <c r="BA72" s="222"/>
      <c r="BB72" s="220"/>
      <c r="BC72" s="221" t="s">
        <v>190</v>
      </c>
      <c r="BD72" s="222"/>
      <c r="BE72" s="220"/>
      <c r="BF72" s="221" t="s">
        <v>190</v>
      </c>
      <c r="BG72" s="222"/>
      <c r="BH72" s="220"/>
      <c r="BI72" s="221" t="s">
        <v>190</v>
      </c>
      <c r="BJ72" s="222"/>
      <c r="BK72" s="229"/>
      <c r="BL72" s="230" t="s">
        <v>190</v>
      </c>
      <c r="BM72" s="231"/>
      <c r="BN72" s="229"/>
      <c r="BO72" s="230" t="s">
        <v>190</v>
      </c>
      <c r="BP72" s="231"/>
      <c r="BQ72" s="229"/>
      <c r="BR72" s="230" t="s">
        <v>190</v>
      </c>
      <c r="BS72" s="231"/>
      <c r="BT72" s="229"/>
      <c r="BU72" s="230" t="s">
        <v>190</v>
      </c>
      <c r="BV72" s="231"/>
      <c r="BW72" s="229"/>
      <c r="BX72" s="230" t="s">
        <v>190</v>
      </c>
      <c r="BY72" s="231"/>
      <c r="BZ72" s="158"/>
      <c r="CA72" s="158"/>
      <c r="CB72" s="186">
        <f t="shared" si="36"/>
        <v>120</v>
      </c>
      <c r="CC72" s="187" t="s">
        <v>190</v>
      </c>
      <c r="CD72" s="188">
        <f t="shared" si="37"/>
        <v>60</v>
      </c>
      <c r="CE72" s="158">
        <f t="shared" si="38"/>
        <v>1</v>
      </c>
      <c r="CG72" s="179" t="str">
        <f t="shared" si="39"/>
        <v>Cullmann Tobias</v>
      </c>
      <c r="CH72" s="191">
        <f t="shared" si="80"/>
        <v>0</v>
      </c>
      <c r="CI72" s="184" t="s">
        <v>190</v>
      </c>
      <c r="CJ72" s="192">
        <f t="shared" si="81"/>
        <v>2</v>
      </c>
      <c r="CK72" s="191">
        <f t="shared" si="82"/>
        <v>0</v>
      </c>
      <c r="CL72" s="184" t="s">
        <v>190</v>
      </c>
      <c r="CM72" s="184">
        <f t="shared" si="83"/>
        <v>0</v>
      </c>
      <c r="CN72" s="191">
        <f t="shared" si="84"/>
        <v>0</v>
      </c>
      <c r="CO72" s="184" t="s">
        <v>190</v>
      </c>
      <c r="CP72" s="192">
        <f t="shared" si="85"/>
        <v>0</v>
      </c>
      <c r="CQ72" s="191">
        <f t="shared" si="86"/>
        <v>0</v>
      </c>
      <c r="CR72" s="184" t="s">
        <v>190</v>
      </c>
      <c r="CS72" s="184">
        <f t="shared" si="87"/>
        <v>0</v>
      </c>
      <c r="CT72" s="191">
        <f aca="true" t="shared" si="88" ref="CT72:CT91">IF(O72=0,0,IF(O72=Q72,1,IF(O72&gt;Q72,0,2)))</f>
        <v>0</v>
      </c>
      <c r="CU72" s="184" t="s">
        <v>190</v>
      </c>
      <c r="CV72" s="192">
        <f aca="true" t="shared" si="89" ref="CV72:CV91">IF(Q72=0,0,IF(Q72=O72,1,IF(Q72&gt;O72,0,2)))</f>
        <v>0</v>
      </c>
      <c r="CW72" s="180">
        <v>0</v>
      </c>
      <c r="CX72" s="181" t="s">
        <v>213</v>
      </c>
      <c r="CY72" s="181">
        <v>0</v>
      </c>
      <c r="CZ72" s="191">
        <f t="shared" si="40"/>
        <v>0</v>
      </c>
      <c r="DA72" s="184" t="s">
        <v>190</v>
      </c>
      <c r="DB72" s="192">
        <f t="shared" si="41"/>
        <v>0</v>
      </c>
      <c r="DC72" s="191">
        <f t="shared" si="42"/>
        <v>0</v>
      </c>
      <c r="DD72" s="184" t="s">
        <v>190</v>
      </c>
      <c r="DE72" s="192">
        <f t="shared" si="43"/>
        <v>0</v>
      </c>
      <c r="DF72" s="191">
        <f t="shared" si="44"/>
        <v>0</v>
      </c>
      <c r="DG72" s="184" t="s">
        <v>190</v>
      </c>
      <c r="DH72" s="192">
        <f t="shared" si="45"/>
        <v>0</v>
      </c>
      <c r="DI72" s="191">
        <f t="shared" si="46"/>
        <v>0</v>
      </c>
      <c r="DJ72" s="184" t="s">
        <v>190</v>
      </c>
      <c r="DK72" s="192">
        <f t="shared" si="47"/>
        <v>0</v>
      </c>
      <c r="DL72" s="191">
        <f t="shared" si="48"/>
        <v>0</v>
      </c>
      <c r="DM72" s="184" t="s">
        <v>190</v>
      </c>
      <c r="DN72" s="192">
        <f t="shared" si="49"/>
        <v>0</v>
      </c>
      <c r="DO72" s="191">
        <f t="shared" si="50"/>
        <v>0</v>
      </c>
      <c r="DP72" s="184" t="s">
        <v>190</v>
      </c>
      <c r="DQ72" s="192">
        <f t="shared" si="51"/>
        <v>0</v>
      </c>
      <c r="DR72" s="191">
        <f t="shared" si="52"/>
        <v>0</v>
      </c>
      <c r="DS72" s="184" t="s">
        <v>190</v>
      </c>
      <c r="DT72" s="192">
        <f t="shared" si="53"/>
        <v>0</v>
      </c>
      <c r="DU72" s="191">
        <f t="shared" si="54"/>
        <v>0</v>
      </c>
      <c r="DV72" s="184" t="s">
        <v>190</v>
      </c>
      <c r="DW72" s="192">
        <f t="shared" si="55"/>
        <v>0</v>
      </c>
      <c r="DX72" s="191">
        <f t="shared" si="56"/>
        <v>0</v>
      </c>
      <c r="DY72" s="184" t="s">
        <v>190</v>
      </c>
      <c r="DZ72" s="192">
        <f t="shared" si="57"/>
        <v>0</v>
      </c>
      <c r="EA72" s="191">
        <f t="shared" si="58"/>
        <v>0</v>
      </c>
      <c r="EB72" s="184" t="s">
        <v>190</v>
      </c>
      <c r="EC72" s="192">
        <f t="shared" si="59"/>
        <v>0</v>
      </c>
      <c r="ED72" s="191">
        <f t="shared" si="60"/>
        <v>0</v>
      </c>
      <c r="EE72" s="184" t="s">
        <v>190</v>
      </c>
      <c r="EF72" s="192">
        <f t="shared" si="61"/>
        <v>0</v>
      </c>
      <c r="EG72" s="191">
        <f t="shared" si="62"/>
        <v>0</v>
      </c>
      <c r="EH72" s="184" t="s">
        <v>190</v>
      </c>
      <c r="EI72" s="192">
        <f t="shared" si="63"/>
        <v>0</v>
      </c>
      <c r="EJ72" s="191">
        <f t="shared" si="64"/>
        <v>0</v>
      </c>
      <c r="EK72" s="184" t="s">
        <v>190</v>
      </c>
      <c r="EL72" s="192">
        <f t="shared" si="65"/>
        <v>0</v>
      </c>
      <c r="EM72" s="191">
        <f t="shared" si="66"/>
        <v>0</v>
      </c>
      <c r="EN72" s="184" t="s">
        <v>190</v>
      </c>
      <c r="EO72" s="192">
        <f t="shared" si="67"/>
        <v>0</v>
      </c>
      <c r="EP72" s="191">
        <f t="shared" si="68"/>
        <v>0</v>
      </c>
      <c r="EQ72" s="184" t="s">
        <v>190</v>
      </c>
      <c r="ER72" s="192">
        <f t="shared" si="69"/>
        <v>0</v>
      </c>
      <c r="ES72" s="191">
        <f t="shared" si="70"/>
        <v>0</v>
      </c>
      <c r="ET72" s="184" t="s">
        <v>190</v>
      </c>
      <c r="EU72" s="192">
        <f t="shared" si="71"/>
        <v>0</v>
      </c>
      <c r="EV72" s="191">
        <f t="shared" si="72"/>
        <v>0</v>
      </c>
      <c r="EW72" s="184" t="s">
        <v>190</v>
      </c>
      <c r="EX72" s="192">
        <f t="shared" si="73"/>
        <v>0</v>
      </c>
      <c r="EY72" s="191">
        <f t="shared" si="74"/>
        <v>0</v>
      </c>
      <c r="EZ72" s="184" t="s">
        <v>190</v>
      </c>
      <c r="FA72" s="192">
        <f t="shared" si="75"/>
        <v>0</v>
      </c>
      <c r="FB72" s="191">
        <f t="shared" si="76"/>
        <v>0</v>
      </c>
      <c r="FC72" s="184" t="s">
        <v>190</v>
      </c>
      <c r="FD72" s="192">
        <f t="shared" si="77"/>
        <v>0</v>
      </c>
      <c r="FE72" s="137"/>
      <c r="FF72" s="183">
        <f t="shared" si="78"/>
        <v>0</v>
      </c>
      <c r="FG72" s="187" t="s">
        <v>190</v>
      </c>
      <c r="FH72" s="185">
        <f t="shared" si="79"/>
        <v>2</v>
      </c>
      <c r="FI72" s="158"/>
    </row>
    <row r="73" spans="2:165" ht="15.75" customHeight="1">
      <c r="B73" s="179" t="s">
        <v>144</v>
      </c>
      <c r="C73" s="220">
        <v>65</v>
      </c>
      <c r="D73" s="221" t="s">
        <v>190</v>
      </c>
      <c r="E73" s="222">
        <v>59</v>
      </c>
      <c r="F73" s="220"/>
      <c r="G73" s="221" t="s">
        <v>190</v>
      </c>
      <c r="H73" s="222"/>
      <c r="I73" s="220"/>
      <c r="J73" s="221" t="s">
        <v>190</v>
      </c>
      <c r="K73" s="222"/>
      <c r="L73" s="220"/>
      <c r="M73" s="221" t="s">
        <v>190</v>
      </c>
      <c r="N73" s="222"/>
      <c r="O73" s="220"/>
      <c r="P73" s="221" t="s">
        <v>190</v>
      </c>
      <c r="Q73" s="222"/>
      <c r="R73" s="220"/>
      <c r="S73" s="221" t="s">
        <v>190</v>
      </c>
      <c r="T73" s="222"/>
      <c r="U73" s="217">
        <v>0</v>
      </c>
      <c r="V73" s="218" t="s">
        <v>213</v>
      </c>
      <c r="W73" s="219">
        <v>0</v>
      </c>
      <c r="X73" s="220"/>
      <c r="Y73" s="221" t="s">
        <v>190</v>
      </c>
      <c r="Z73" s="222"/>
      <c r="AA73" s="220"/>
      <c r="AB73" s="221" t="s">
        <v>190</v>
      </c>
      <c r="AC73" s="222"/>
      <c r="AD73" s="220"/>
      <c r="AE73" s="221" t="s">
        <v>190</v>
      </c>
      <c r="AF73" s="222"/>
      <c r="AG73" s="220"/>
      <c r="AH73" s="221" t="s">
        <v>190</v>
      </c>
      <c r="AI73" s="222"/>
      <c r="AJ73" s="220"/>
      <c r="AK73" s="221" t="s">
        <v>190</v>
      </c>
      <c r="AL73" s="222"/>
      <c r="AM73" s="220"/>
      <c r="AN73" s="221" t="s">
        <v>190</v>
      </c>
      <c r="AO73" s="222"/>
      <c r="AP73" s="220"/>
      <c r="AQ73" s="221" t="s">
        <v>190</v>
      </c>
      <c r="AR73" s="233"/>
      <c r="AS73" s="220"/>
      <c r="AT73" s="221" t="s">
        <v>190</v>
      </c>
      <c r="AU73" s="222"/>
      <c r="AV73" s="220"/>
      <c r="AW73" s="221" t="s">
        <v>190</v>
      </c>
      <c r="AX73" s="222"/>
      <c r="AY73" s="220"/>
      <c r="AZ73" s="221" t="s">
        <v>190</v>
      </c>
      <c r="BA73" s="222"/>
      <c r="BB73" s="220"/>
      <c r="BC73" s="221" t="s">
        <v>190</v>
      </c>
      <c r="BD73" s="222"/>
      <c r="BE73" s="220"/>
      <c r="BF73" s="221" t="s">
        <v>190</v>
      </c>
      <c r="BG73" s="222"/>
      <c r="BH73" s="220"/>
      <c r="BI73" s="221" t="s">
        <v>190</v>
      </c>
      <c r="BJ73" s="222"/>
      <c r="BK73" s="229"/>
      <c r="BL73" s="230" t="s">
        <v>190</v>
      </c>
      <c r="BM73" s="231"/>
      <c r="BN73" s="229"/>
      <c r="BO73" s="230" t="s">
        <v>190</v>
      </c>
      <c r="BP73" s="231"/>
      <c r="BQ73" s="229"/>
      <c r="BR73" s="230" t="s">
        <v>190</v>
      </c>
      <c r="BS73" s="231"/>
      <c r="BT73" s="229"/>
      <c r="BU73" s="230" t="s">
        <v>190</v>
      </c>
      <c r="BV73" s="231"/>
      <c r="BW73" s="229"/>
      <c r="BX73" s="230" t="s">
        <v>190</v>
      </c>
      <c r="BY73" s="231"/>
      <c r="BZ73" s="158"/>
      <c r="CA73" s="158"/>
      <c r="CB73" s="186">
        <f t="shared" si="36"/>
        <v>65</v>
      </c>
      <c r="CC73" s="187" t="s">
        <v>190</v>
      </c>
      <c r="CD73" s="188">
        <f t="shared" si="37"/>
        <v>59</v>
      </c>
      <c r="CE73" s="158">
        <f t="shared" si="38"/>
        <v>1</v>
      </c>
      <c r="CG73" s="179" t="str">
        <f t="shared" si="39"/>
        <v>Deneke Wenzel</v>
      </c>
      <c r="CH73" s="191">
        <f t="shared" si="80"/>
        <v>0</v>
      </c>
      <c r="CI73" s="184" t="s">
        <v>190</v>
      </c>
      <c r="CJ73" s="192">
        <f t="shared" si="81"/>
        <v>2</v>
      </c>
      <c r="CK73" s="191">
        <f t="shared" si="82"/>
        <v>0</v>
      </c>
      <c r="CL73" s="184" t="s">
        <v>190</v>
      </c>
      <c r="CM73" s="184">
        <f t="shared" si="83"/>
        <v>0</v>
      </c>
      <c r="CN73" s="191">
        <f t="shared" si="84"/>
        <v>0</v>
      </c>
      <c r="CO73" s="184" t="s">
        <v>190</v>
      </c>
      <c r="CP73" s="192">
        <f t="shared" si="85"/>
        <v>0</v>
      </c>
      <c r="CQ73" s="191">
        <f t="shared" si="86"/>
        <v>0</v>
      </c>
      <c r="CR73" s="184" t="s">
        <v>190</v>
      </c>
      <c r="CS73" s="184">
        <f t="shared" si="87"/>
        <v>0</v>
      </c>
      <c r="CT73" s="191">
        <f t="shared" si="88"/>
        <v>0</v>
      </c>
      <c r="CU73" s="184" t="s">
        <v>190</v>
      </c>
      <c r="CV73" s="192">
        <f t="shared" si="89"/>
        <v>0</v>
      </c>
      <c r="CW73" s="191">
        <f aca="true" t="shared" si="90" ref="CW73:CW91">IF(R73=0,0,IF(R73=T73,1,IF(R73&gt;T73,0,2)))</f>
        <v>0</v>
      </c>
      <c r="CX73" s="184" t="s">
        <v>190</v>
      </c>
      <c r="CY73" s="184">
        <f aca="true" t="shared" si="91" ref="CY73:CY91">IF(T73=0,0,IF(T73=R73,1,IF(T73&gt;R73,0,2)))</f>
        <v>0</v>
      </c>
      <c r="CZ73" s="180">
        <v>0</v>
      </c>
      <c r="DA73" s="181" t="s">
        <v>213</v>
      </c>
      <c r="DB73" s="182">
        <v>0</v>
      </c>
      <c r="DC73" s="191">
        <f t="shared" si="42"/>
        <v>0</v>
      </c>
      <c r="DD73" s="184" t="s">
        <v>190</v>
      </c>
      <c r="DE73" s="192">
        <f t="shared" si="43"/>
        <v>0</v>
      </c>
      <c r="DF73" s="191">
        <f t="shared" si="44"/>
        <v>0</v>
      </c>
      <c r="DG73" s="184" t="s">
        <v>190</v>
      </c>
      <c r="DH73" s="192">
        <f t="shared" si="45"/>
        <v>0</v>
      </c>
      <c r="DI73" s="191">
        <f t="shared" si="46"/>
        <v>0</v>
      </c>
      <c r="DJ73" s="184" t="s">
        <v>190</v>
      </c>
      <c r="DK73" s="192">
        <f t="shared" si="47"/>
        <v>0</v>
      </c>
      <c r="DL73" s="191">
        <f t="shared" si="48"/>
        <v>0</v>
      </c>
      <c r="DM73" s="184" t="s">
        <v>190</v>
      </c>
      <c r="DN73" s="192">
        <f t="shared" si="49"/>
        <v>0</v>
      </c>
      <c r="DO73" s="191">
        <f t="shared" si="50"/>
        <v>0</v>
      </c>
      <c r="DP73" s="184" t="s">
        <v>190</v>
      </c>
      <c r="DQ73" s="192">
        <f t="shared" si="51"/>
        <v>0</v>
      </c>
      <c r="DR73" s="191">
        <f t="shared" si="52"/>
        <v>0</v>
      </c>
      <c r="DS73" s="184" t="s">
        <v>190</v>
      </c>
      <c r="DT73" s="192">
        <f t="shared" si="53"/>
        <v>0</v>
      </c>
      <c r="DU73" s="191">
        <f t="shared" si="54"/>
        <v>0</v>
      </c>
      <c r="DV73" s="184" t="s">
        <v>190</v>
      </c>
      <c r="DW73" s="192">
        <f t="shared" si="55"/>
        <v>0</v>
      </c>
      <c r="DX73" s="191">
        <f t="shared" si="56"/>
        <v>0</v>
      </c>
      <c r="DY73" s="184" t="s">
        <v>190</v>
      </c>
      <c r="DZ73" s="192">
        <f t="shared" si="57"/>
        <v>0</v>
      </c>
      <c r="EA73" s="191">
        <f t="shared" si="58"/>
        <v>0</v>
      </c>
      <c r="EB73" s="184" t="s">
        <v>190</v>
      </c>
      <c r="EC73" s="192">
        <f t="shared" si="59"/>
        <v>0</v>
      </c>
      <c r="ED73" s="191">
        <f t="shared" si="60"/>
        <v>0</v>
      </c>
      <c r="EE73" s="184" t="s">
        <v>190</v>
      </c>
      <c r="EF73" s="192">
        <f t="shared" si="61"/>
        <v>0</v>
      </c>
      <c r="EG73" s="191">
        <f t="shared" si="62"/>
        <v>0</v>
      </c>
      <c r="EH73" s="184" t="s">
        <v>190</v>
      </c>
      <c r="EI73" s="192">
        <f t="shared" si="63"/>
        <v>0</v>
      </c>
      <c r="EJ73" s="191">
        <f t="shared" si="64"/>
        <v>0</v>
      </c>
      <c r="EK73" s="184" t="s">
        <v>190</v>
      </c>
      <c r="EL73" s="192">
        <f t="shared" si="65"/>
        <v>0</v>
      </c>
      <c r="EM73" s="191">
        <f t="shared" si="66"/>
        <v>0</v>
      </c>
      <c r="EN73" s="184" t="s">
        <v>190</v>
      </c>
      <c r="EO73" s="192">
        <f t="shared" si="67"/>
        <v>0</v>
      </c>
      <c r="EP73" s="191">
        <f t="shared" si="68"/>
        <v>0</v>
      </c>
      <c r="EQ73" s="184" t="s">
        <v>190</v>
      </c>
      <c r="ER73" s="192">
        <f t="shared" si="69"/>
        <v>0</v>
      </c>
      <c r="ES73" s="191">
        <f t="shared" si="70"/>
        <v>0</v>
      </c>
      <c r="ET73" s="184" t="s">
        <v>190</v>
      </c>
      <c r="EU73" s="192">
        <f t="shared" si="71"/>
        <v>0</v>
      </c>
      <c r="EV73" s="191">
        <f t="shared" si="72"/>
        <v>0</v>
      </c>
      <c r="EW73" s="184" t="s">
        <v>190</v>
      </c>
      <c r="EX73" s="192">
        <f t="shared" si="73"/>
        <v>0</v>
      </c>
      <c r="EY73" s="191">
        <f t="shared" si="74"/>
        <v>0</v>
      </c>
      <c r="EZ73" s="184" t="s">
        <v>190</v>
      </c>
      <c r="FA73" s="192">
        <f t="shared" si="75"/>
        <v>0</v>
      </c>
      <c r="FB73" s="191">
        <f t="shared" si="76"/>
        <v>0</v>
      </c>
      <c r="FC73" s="184" t="s">
        <v>190</v>
      </c>
      <c r="FD73" s="192">
        <f t="shared" si="77"/>
        <v>0</v>
      </c>
      <c r="FE73" s="137"/>
      <c r="FF73" s="183">
        <f t="shared" si="78"/>
        <v>0</v>
      </c>
      <c r="FG73" s="187" t="s">
        <v>190</v>
      </c>
      <c r="FH73" s="185">
        <f t="shared" si="79"/>
        <v>2</v>
      </c>
      <c r="FI73" s="158"/>
    </row>
    <row r="74" spans="2:165" ht="15.75" customHeight="1">
      <c r="B74" s="179" t="s">
        <v>151</v>
      </c>
      <c r="C74" s="220"/>
      <c r="D74" s="221" t="s">
        <v>190</v>
      </c>
      <c r="E74" s="222"/>
      <c r="F74" s="220"/>
      <c r="G74" s="221" t="s">
        <v>190</v>
      </c>
      <c r="H74" s="222"/>
      <c r="I74" s="220"/>
      <c r="J74" s="221" t="s">
        <v>190</v>
      </c>
      <c r="K74" s="222"/>
      <c r="L74" s="220"/>
      <c r="M74" s="221" t="s">
        <v>190</v>
      </c>
      <c r="N74" s="222"/>
      <c r="O74" s="220"/>
      <c r="P74" s="221" t="s">
        <v>190</v>
      </c>
      <c r="Q74" s="222"/>
      <c r="R74" s="220"/>
      <c r="S74" s="221" t="s">
        <v>190</v>
      </c>
      <c r="T74" s="222"/>
      <c r="U74" s="220"/>
      <c r="V74" s="221" t="s">
        <v>190</v>
      </c>
      <c r="W74" s="222"/>
      <c r="X74" s="217">
        <v>0</v>
      </c>
      <c r="Y74" s="218" t="s">
        <v>213</v>
      </c>
      <c r="Z74" s="219">
        <v>0</v>
      </c>
      <c r="AA74" s="220"/>
      <c r="AB74" s="221" t="s">
        <v>190</v>
      </c>
      <c r="AC74" s="222"/>
      <c r="AD74" s="220"/>
      <c r="AE74" s="221" t="s">
        <v>190</v>
      </c>
      <c r="AF74" s="222"/>
      <c r="AG74" s="220"/>
      <c r="AH74" s="221" t="s">
        <v>190</v>
      </c>
      <c r="AI74" s="222"/>
      <c r="AJ74" s="220"/>
      <c r="AK74" s="221" t="s">
        <v>190</v>
      </c>
      <c r="AL74" s="222"/>
      <c r="AM74" s="220"/>
      <c r="AN74" s="221" t="s">
        <v>190</v>
      </c>
      <c r="AO74" s="222"/>
      <c r="AP74" s="220"/>
      <c r="AQ74" s="221" t="s">
        <v>190</v>
      </c>
      <c r="AR74" s="233"/>
      <c r="AS74" s="220"/>
      <c r="AT74" s="221" t="s">
        <v>190</v>
      </c>
      <c r="AU74" s="222"/>
      <c r="AV74" s="220"/>
      <c r="AW74" s="221" t="s">
        <v>190</v>
      </c>
      <c r="AX74" s="222"/>
      <c r="AY74" s="220"/>
      <c r="AZ74" s="221" t="s">
        <v>190</v>
      </c>
      <c r="BA74" s="222"/>
      <c r="BB74" s="220"/>
      <c r="BC74" s="221" t="s">
        <v>190</v>
      </c>
      <c r="BD74" s="222"/>
      <c r="BE74" s="220"/>
      <c r="BF74" s="221" t="s">
        <v>190</v>
      </c>
      <c r="BG74" s="222"/>
      <c r="BH74" s="220"/>
      <c r="BI74" s="221" t="s">
        <v>190</v>
      </c>
      <c r="BJ74" s="222"/>
      <c r="BK74" s="229"/>
      <c r="BL74" s="230" t="s">
        <v>190</v>
      </c>
      <c r="BM74" s="231"/>
      <c r="BN74" s="229"/>
      <c r="BO74" s="230" t="s">
        <v>190</v>
      </c>
      <c r="BP74" s="231"/>
      <c r="BQ74" s="229"/>
      <c r="BR74" s="230" t="s">
        <v>190</v>
      </c>
      <c r="BS74" s="231"/>
      <c r="BT74" s="229"/>
      <c r="BU74" s="230" t="s">
        <v>190</v>
      </c>
      <c r="BV74" s="231"/>
      <c r="BW74" s="229"/>
      <c r="BX74" s="230" t="s">
        <v>190</v>
      </c>
      <c r="BY74" s="231"/>
      <c r="BZ74" s="158"/>
      <c r="CA74" s="158"/>
      <c r="CB74" s="186">
        <f t="shared" si="36"/>
        <v>0</v>
      </c>
      <c r="CC74" s="187" t="s">
        <v>190</v>
      </c>
      <c r="CD74" s="188">
        <f t="shared" si="37"/>
        <v>0</v>
      </c>
      <c r="CE74" s="158">
        <f t="shared" si="38"/>
        <v>0</v>
      </c>
      <c r="CG74" s="179" t="str">
        <f t="shared" si="39"/>
        <v>Laux Marcel</v>
      </c>
      <c r="CH74" s="191">
        <f t="shared" si="80"/>
        <v>0</v>
      </c>
      <c r="CI74" s="184" t="s">
        <v>190</v>
      </c>
      <c r="CJ74" s="192">
        <f t="shared" si="81"/>
        <v>0</v>
      </c>
      <c r="CK74" s="191">
        <f t="shared" si="82"/>
        <v>0</v>
      </c>
      <c r="CL74" s="184" t="s">
        <v>190</v>
      </c>
      <c r="CM74" s="184">
        <f t="shared" si="83"/>
        <v>0</v>
      </c>
      <c r="CN74" s="191">
        <f t="shared" si="84"/>
        <v>0</v>
      </c>
      <c r="CO74" s="184" t="s">
        <v>190</v>
      </c>
      <c r="CP74" s="192">
        <f t="shared" si="85"/>
        <v>0</v>
      </c>
      <c r="CQ74" s="191">
        <f t="shared" si="86"/>
        <v>0</v>
      </c>
      <c r="CR74" s="184" t="s">
        <v>190</v>
      </c>
      <c r="CS74" s="184">
        <f t="shared" si="87"/>
        <v>0</v>
      </c>
      <c r="CT74" s="191">
        <f t="shared" si="88"/>
        <v>0</v>
      </c>
      <c r="CU74" s="184" t="s">
        <v>190</v>
      </c>
      <c r="CV74" s="192">
        <f t="shared" si="89"/>
        <v>0</v>
      </c>
      <c r="CW74" s="191">
        <f t="shared" si="90"/>
        <v>0</v>
      </c>
      <c r="CX74" s="184" t="s">
        <v>190</v>
      </c>
      <c r="CY74" s="184">
        <f t="shared" si="91"/>
        <v>0</v>
      </c>
      <c r="CZ74" s="191">
        <f aca="true" t="shared" si="92" ref="CZ74:CZ91">IF(U74=0,0,IF(U74=W74,1,IF(U74&gt;W74,0,2)))</f>
        <v>0</v>
      </c>
      <c r="DA74" s="184" t="s">
        <v>190</v>
      </c>
      <c r="DB74" s="192">
        <f aca="true" t="shared" si="93" ref="DB74:DB91">IF(W74=0,0,IF(W74=U74,1,IF(W74&gt;U74,0,2)))</f>
        <v>0</v>
      </c>
      <c r="DC74" s="180">
        <v>0</v>
      </c>
      <c r="DD74" s="181" t="s">
        <v>213</v>
      </c>
      <c r="DE74" s="182">
        <v>0</v>
      </c>
      <c r="DF74" s="191">
        <f t="shared" si="44"/>
        <v>0</v>
      </c>
      <c r="DG74" s="184" t="s">
        <v>190</v>
      </c>
      <c r="DH74" s="192">
        <f t="shared" si="45"/>
        <v>0</v>
      </c>
      <c r="DI74" s="191">
        <f t="shared" si="46"/>
        <v>0</v>
      </c>
      <c r="DJ74" s="184" t="s">
        <v>190</v>
      </c>
      <c r="DK74" s="192">
        <f t="shared" si="47"/>
        <v>0</v>
      </c>
      <c r="DL74" s="191">
        <f t="shared" si="48"/>
        <v>0</v>
      </c>
      <c r="DM74" s="184" t="s">
        <v>190</v>
      </c>
      <c r="DN74" s="192">
        <f t="shared" si="49"/>
        <v>0</v>
      </c>
      <c r="DO74" s="191">
        <f t="shared" si="50"/>
        <v>0</v>
      </c>
      <c r="DP74" s="184" t="s">
        <v>190</v>
      </c>
      <c r="DQ74" s="192">
        <f t="shared" si="51"/>
        <v>0</v>
      </c>
      <c r="DR74" s="191">
        <f t="shared" si="52"/>
        <v>0</v>
      </c>
      <c r="DS74" s="184" t="s">
        <v>190</v>
      </c>
      <c r="DT74" s="192">
        <f t="shared" si="53"/>
        <v>0</v>
      </c>
      <c r="DU74" s="191">
        <f t="shared" si="54"/>
        <v>0</v>
      </c>
      <c r="DV74" s="184" t="s">
        <v>190</v>
      </c>
      <c r="DW74" s="192">
        <f t="shared" si="55"/>
        <v>0</v>
      </c>
      <c r="DX74" s="191">
        <f t="shared" si="56"/>
        <v>0</v>
      </c>
      <c r="DY74" s="184" t="s">
        <v>190</v>
      </c>
      <c r="DZ74" s="192">
        <f t="shared" si="57"/>
        <v>0</v>
      </c>
      <c r="EA74" s="191">
        <f t="shared" si="58"/>
        <v>0</v>
      </c>
      <c r="EB74" s="184" t="s">
        <v>190</v>
      </c>
      <c r="EC74" s="192">
        <f t="shared" si="59"/>
        <v>0</v>
      </c>
      <c r="ED74" s="191">
        <f t="shared" si="60"/>
        <v>0</v>
      </c>
      <c r="EE74" s="184" t="s">
        <v>190</v>
      </c>
      <c r="EF74" s="192">
        <f t="shared" si="61"/>
        <v>0</v>
      </c>
      <c r="EG74" s="191">
        <f t="shared" si="62"/>
        <v>0</v>
      </c>
      <c r="EH74" s="184" t="s">
        <v>190</v>
      </c>
      <c r="EI74" s="192">
        <f t="shared" si="63"/>
        <v>0</v>
      </c>
      <c r="EJ74" s="191">
        <f t="shared" si="64"/>
        <v>0</v>
      </c>
      <c r="EK74" s="184" t="s">
        <v>190</v>
      </c>
      <c r="EL74" s="192">
        <f t="shared" si="65"/>
        <v>0</v>
      </c>
      <c r="EM74" s="191">
        <f t="shared" si="66"/>
        <v>0</v>
      </c>
      <c r="EN74" s="184" t="s">
        <v>190</v>
      </c>
      <c r="EO74" s="192">
        <f t="shared" si="67"/>
        <v>0</v>
      </c>
      <c r="EP74" s="191">
        <f t="shared" si="68"/>
        <v>0</v>
      </c>
      <c r="EQ74" s="184" t="s">
        <v>190</v>
      </c>
      <c r="ER74" s="192">
        <f t="shared" si="69"/>
        <v>0</v>
      </c>
      <c r="ES74" s="191">
        <f t="shared" si="70"/>
        <v>0</v>
      </c>
      <c r="ET74" s="184" t="s">
        <v>190</v>
      </c>
      <c r="EU74" s="192">
        <f t="shared" si="71"/>
        <v>0</v>
      </c>
      <c r="EV74" s="191">
        <f t="shared" si="72"/>
        <v>0</v>
      </c>
      <c r="EW74" s="184" t="s">
        <v>190</v>
      </c>
      <c r="EX74" s="192">
        <f t="shared" si="73"/>
        <v>0</v>
      </c>
      <c r="EY74" s="191">
        <f t="shared" si="74"/>
        <v>0</v>
      </c>
      <c r="EZ74" s="184" t="s">
        <v>190</v>
      </c>
      <c r="FA74" s="192">
        <f t="shared" si="75"/>
        <v>0</v>
      </c>
      <c r="FB74" s="191">
        <f t="shared" si="76"/>
        <v>0</v>
      </c>
      <c r="FC74" s="184" t="s">
        <v>190</v>
      </c>
      <c r="FD74" s="192">
        <f t="shared" si="77"/>
        <v>0</v>
      </c>
      <c r="FE74" s="137"/>
      <c r="FF74" s="183">
        <f t="shared" si="78"/>
        <v>0</v>
      </c>
      <c r="FG74" s="187" t="s">
        <v>190</v>
      </c>
      <c r="FH74" s="185">
        <f t="shared" si="79"/>
        <v>0</v>
      </c>
      <c r="FI74" s="158"/>
    </row>
    <row r="75" spans="2:165" ht="15.75" customHeight="1">
      <c r="B75" s="179" t="s">
        <v>200</v>
      </c>
      <c r="C75" s="220"/>
      <c r="D75" s="221" t="s">
        <v>190</v>
      </c>
      <c r="E75" s="222"/>
      <c r="F75" s="220"/>
      <c r="G75" s="221" t="s">
        <v>190</v>
      </c>
      <c r="H75" s="222"/>
      <c r="I75" s="220"/>
      <c r="J75" s="221" t="s">
        <v>190</v>
      </c>
      <c r="K75" s="222"/>
      <c r="L75" s="220"/>
      <c r="M75" s="221" t="s">
        <v>190</v>
      </c>
      <c r="N75" s="222"/>
      <c r="O75" s="220"/>
      <c r="P75" s="221" t="s">
        <v>190</v>
      </c>
      <c r="Q75" s="222"/>
      <c r="R75" s="220"/>
      <c r="S75" s="221" t="s">
        <v>190</v>
      </c>
      <c r="T75" s="222"/>
      <c r="U75" s="220">
        <v>102</v>
      </c>
      <c r="V75" s="221" t="s">
        <v>190</v>
      </c>
      <c r="W75" s="222">
        <v>69</v>
      </c>
      <c r="X75" s="220"/>
      <c r="Y75" s="221" t="s">
        <v>190</v>
      </c>
      <c r="Z75" s="222"/>
      <c r="AA75" s="217">
        <v>0</v>
      </c>
      <c r="AB75" s="218" t="s">
        <v>213</v>
      </c>
      <c r="AC75" s="219">
        <v>0</v>
      </c>
      <c r="AD75" s="220"/>
      <c r="AE75" s="221" t="s">
        <v>190</v>
      </c>
      <c r="AF75" s="222"/>
      <c r="AG75" s="220"/>
      <c r="AH75" s="221" t="s">
        <v>190</v>
      </c>
      <c r="AI75" s="222"/>
      <c r="AJ75" s="220"/>
      <c r="AK75" s="221" t="s">
        <v>190</v>
      </c>
      <c r="AL75" s="222"/>
      <c r="AM75" s="220"/>
      <c r="AN75" s="221" t="s">
        <v>190</v>
      </c>
      <c r="AO75" s="222"/>
      <c r="AP75" s="220"/>
      <c r="AQ75" s="221" t="s">
        <v>190</v>
      </c>
      <c r="AR75" s="233"/>
      <c r="AS75" s="220"/>
      <c r="AT75" s="221" t="s">
        <v>190</v>
      </c>
      <c r="AU75" s="222"/>
      <c r="AV75" s="220"/>
      <c r="AW75" s="221" t="s">
        <v>190</v>
      </c>
      <c r="AX75" s="222"/>
      <c r="AY75" s="220"/>
      <c r="AZ75" s="221" t="s">
        <v>190</v>
      </c>
      <c r="BA75" s="222"/>
      <c r="BB75" s="220"/>
      <c r="BC75" s="221" t="s">
        <v>190</v>
      </c>
      <c r="BD75" s="222"/>
      <c r="BE75" s="220"/>
      <c r="BF75" s="221" t="s">
        <v>190</v>
      </c>
      <c r="BG75" s="222"/>
      <c r="BH75" s="220"/>
      <c r="BI75" s="221" t="s">
        <v>190</v>
      </c>
      <c r="BJ75" s="222"/>
      <c r="BK75" s="229"/>
      <c r="BL75" s="230" t="s">
        <v>190</v>
      </c>
      <c r="BM75" s="231"/>
      <c r="BN75" s="229"/>
      <c r="BO75" s="230" t="s">
        <v>190</v>
      </c>
      <c r="BP75" s="231"/>
      <c r="BQ75" s="229"/>
      <c r="BR75" s="230" t="s">
        <v>190</v>
      </c>
      <c r="BS75" s="231"/>
      <c r="BT75" s="229"/>
      <c r="BU75" s="230" t="s">
        <v>190</v>
      </c>
      <c r="BV75" s="231"/>
      <c r="BW75" s="229"/>
      <c r="BX75" s="230" t="s">
        <v>190</v>
      </c>
      <c r="BY75" s="231"/>
      <c r="BZ75" s="158"/>
      <c r="CA75" s="158"/>
      <c r="CB75" s="186">
        <f t="shared" si="36"/>
        <v>102</v>
      </c>
      <c r="CC75" s="187" t="s">
        <v>190</v>
      </c>
      <c r="CD75" s="188">
        <f t="shared" si="37"/>
        <v>69</v>
      </c>
      <c r="CE75" s="158">
        <f t="shared" si="38"/>
        <v>1</v>
      </c>
      <c r="CG75" s="179" t="str">
        <f t="shared" si="39"/>
        <v>Davoudi Stefan</v>
      </c>
      <c r="CH75" s="191">
        <f t="shared" si="80"/>
        <v>0</v>
      </c>
      <c r="CI75" s="184" t="s">
        <v>190</v>
      </c>
      <c r="CJ75" s="184">
        <f t="shared" si="81"/>
        <v>0</v>
      </c>
      <c r="CK75" s="191">
        <f t="shared" si="82"/>
        <v>0</v>
      </c>
      <c r="CL75" s="184" t="s">
        <v>190</v>
      </c>
      <c r="CM75" s="184">
        <f t="shared" si="83"/>
        <v>0</v>
      </c>
      <c r="CN75" s="191">
        <f t="shared" si="84"/>
        <v>0</v>
      </c>
      <c r="CO75" s="184" t="s">
        <v>190</v>
      </c>
      <c r="CP75" s="184">
        <f t="shared" si="85"/>
        <v>0</v>
      </c>
      <c r="CQ75" s="191">
        <f t="shared" si="86"/>
        <v>0</v>
      </c>
      <c r="CR75" s="184" t="s">
        <v>190</v>
      </c>
      <c r="CS75" s="184">
        <f t="shared" si="87"/>
        <v>0</v>
      </c>
      <c r="CT75" s="191">
        <f t="shared" si="88"/>
        <v>0</v>
      </c>
      <c r="CU75" s="184" t="s">
        <v>190</v>
      </c>
      <c r="CV75" s="184">
        <f t="shared" si="89"/>
        <v>0</v>
      </c>
      <c r="CW75" s="191">
        <f t="shared" si="90"/>
        <v>0</v>
      </c>
      <c r="CX75" s="184" t="s">
        <v>190</v>
      </c>
      <c r="CY75" s="184">
        <f t="shared" si="91"/>
        <v>0</v>
      </c>
      <c r="CZ75" s="191">
        <f t="shared" si="92"/>
        <v>0</v>
      </c>
      <c r="DA75" s="184" t="s">
        <v>190</v>
      </c>
      <c r="DB75" s="192">
        <f t="shared" si="93"/>
        <v>2</v>
      </c>
      <c r="DC75" s="191">
        <f aca="true" t="shared" si="94" ref="DC75:DC91">IF(X75=0,0,IF(X75=Z75,1,IF(X75&gt;Z75,0,2)))</f>
        <v>0</v>
      </c>
      <c r="DD75" s="184" t="s">
        <v>190</v>
      </c>
      <c r="DE75" s="192">
        <f aca="true" t="shared" si="95" ref="DE75:DE91">IF(Z75=0,0,IF(Z75=X75,1,IF(Z75&gt;X75,0,2)))</f>
        <v>0</v>
      </c>
      <c r="DF75" s="180">
        <v>0</v>
      </c>
      <c r="DG75" s="181" t="s">
        <v>213</v>
      </c>
      <c r="DH75" s="182">
        <v>0</v>
      </c>
      <c r="DI75" s="191">
        <f t="shared" si="46"/>
        <v>0</v>
      </c>
      <c r="DJ75" s="184" t="s">
        <v>190</v>
      </c>
      <c r="DK75" s="192">
        <f t="shared" si="47"/>
        <v>0</v>
      </c>
      <c r="DL75" s="191">
        <f t="shared" si="48"/>
        <v>0</v>
      </c>
      <c r="DM75" s="184" t="s">
        <v>190</v>
      </c>
      <c r="DN75" s="192">
        <f t="shared" si="49"/>
        <v>0</v>
      </c>
      <c r="DO75" s="191">
        <f t="shared" si="50"/>
        <v>0</v>
      </c>
      <c r="DP75" s="184" t="s">
        <v>190</v>
      </c>
      <c r="DQ75" s="192">
        <f t="shared" si="51"/>
        <v>0</v>
      </c>
      <c r="DR75" s="191">
        <f t="shared" si="52"/>
        <v>0</v>
      </c>
      <c r="DS75" s="184" t="s">
        <v>190</v>
      </c>
      <c r="DT75" s="192">
        <f t="shared" si="53"/>
        <v>0</v>
      </c>
      <c r="DU75" s="191">
        <f t="shared" si="54"/>
        <v>0</v>
      </c>
      <c r="DV75" s="184" t="s">
        <v>190</v>
      </c>
      <c r="DW75" s="192">
        <f t="shared" si="55"/>
        <v>0</v>
      </c>
      <c r="DX75" s="191">
        <f t="shared" si="56"/>
        <v>0</v>
      </c>
      <c r="DY75" s="184" t="s">
        <v>190</v>
      </c>
      <c r="DZ75" s="192">
        <f t="shared" si="57"/>
        <v>0</v>
      </c>
      <c r="EA75" s="191">
        <f t="shared" si="58"/>
        <v>0</v>
      </c>
      <c r="EB75" s="184" t="s">
        <v>190</v>
      </c>
      <c r="EC75" s="192">
        <f t="shared" si="59"/>
        <v>0</v>
      </c>
      <c r="ED75" s="191">
        <f t="shared" si="60"/>
        <v>0</v>
      </c>
      <c r="EE75" s="184" t="s">
        <v>190</v>
      </c>
      <c r="EF75" s="192">
        <f t="shared" si="61"/>
        <v>0</v>
      </c>
      <c r="EG75" s="191">
        <f t="shared" si="62"/>
        <v>0</v>
      </c>
      <c r="EH75" s="184" t="s">
        <v>190</v>
      </c>
      <c r="EI75" s="192">
        <f t="shared" si="63"/>
        <v>0</v>
      </c>
      <c r="EJ75" s="191">
        <f t="shared" si="64"/>
        <v>0</v>
      </c>
      <c r="EK75" s="184" t="s">
        <v>190</v>
      </c>
      <c r="EL75" s="192">
        <f t="shared" si="65"/>
        <v>0</v>
      </c>
      <c r="EM75" s="191">
        <f t="shared" si="66"/>
        <v>0</v>
      </c>
      <c r="EN75" s="184" t="s">
        <v>190</v>
      </c>
      <c r="EO75" s="192">
        <f t="shared" si="67"/>
        <v>0</v>
      </c>
      <c r="EP75" s="191">
        <f t="shared" si="68"/>
        <v>0</v>
      </c>
      <c r="EQ75" s="184" t="s">
        <v>190</v>
      </c>
      <c r="ER75" s="192">
        <f t="shared" si="69"/>
        <v>0</v>
      </c>
      <c r="ES75" s="191">
        <f t="shared" si="70"/>
        <v>0</v>
      </c>
      <c r="ET75" s="184" t="s">
        <v>190</v>
      </c>
      <c r="EU75" s="192">
        <f t="shared" si="71"/>
        <v>0</v>
      </c>
      <c r="EV75" s="191">
        <f t="shared" si="72"/>
        <v>0</v>
      </c>
      <c r="EW75" s="184" t="s">
        <v>190</v>
      </c>
      <c r="EX75" s="192">
        <f t="shared" si="73"/>
        <v>0</v>
      </c>
      <c r="EY75" s="191">
        <f t="shared" si="74"/>
        <v>0</v>
      </c>
      <c r="EZ75" s="184" t="s">
        <v>190</v>
      </c>
      <c r="FA75" s="192">
        <f t="shared" si="75"/>
        <v>0</v>
      </c>
      <c r="FB75" s="191">
        <f t="shared" si="76"/>
        <v>0</v>
      </c>
      <c r="FC75" s="184" t="s">
        <v>190</v>
      </c>
      <c r="FD75" s="192">
        <f t="shared" si="77"/>
        <v>0</v>
      </c>
      <c r="FE75" s="137"/>
      <c r="FF75" s="183">
        <f t="shared" si="78"/>
        <v>0</v>
      </c>
      <c r="FG75" s="187" t="s">
        <v>190</v>
      </c>
      <c r="FH75" s="185">
        <f t="shared" si="79"/>
        <v>2</v>
      </c>
      <c r="FI75" s="158"/>
    </row>
    <row r="76" spans="2:165" ht="12.75" customHeight="1" hidden="1" outlineLevel="1">
      <c r="B76" s="179"/>
      <c r="C76" s="220"/>
      <c r="D76" s="221" t="s">
        <v>190</v>
      </c>
      <c r="E76" s="222"/>
      <c r="F76" s="220"/>
      <c r="G76" s="221" t="s">
        <v>190</v>
      </c>
      <c r="H76" s="222"/>
      <c r="I76" s="220"/>
      <c r="J76" s="221" t="s">
        <v>190</v>
      </c>
      <c r="K76" s="222"/>
      <c r="L76" s="220"/>
      <c r="M76" s="221" t="s">
        <v>190</v>
      </c>
      <c r="N76" s="222"/>
      <c r="O76" s="220"/>
      <c r="P76" s="221" t="s">
        <v>190</v>
      </c>
      <c r="Q76" s="222"/>
      <c r="R76" s="220"/>
      <c r="S76" s="221" t="s">
        <v>190</v>
      </c>
      <c r="T76" s="222"/>
      <c r="U76" s="220"/>
      <c r="V76" s="221" t="s">
        <v>190</v>
      </c>
      <c r="W76" s="222"/>
      <c r="X76" s="220"/>
      <c r="Y76" s="221" t="s">
        <v>190</v>
      </c>
      <c r="Z76" s="222"/>
      <c r="AA76" s="220"/>
      <c r="AB76" s="221" t="s">
        <v>190</v>
      </c>
      <c r="AC76" s="222"/>
      <c r="AD76" s="217">
        <v>0</v>
      </c>
      <c r="AE76" s="218" t="s">
        <v>213</v>
      </c>
      <c r="AF76" s="219">
        <v>0</v>
      </c>
      <c r="AG76" s="220"/>
      <c r="AH76" s="221" t="s">
        <v>190</v>
      </c>
      <c r="AI76" s="222"/>
      <c r="AJ76" s="220"/>
      <c r="AK76" s="221" t="s">
        <v>190</v>
      </c>
      <c r="AL76" s="222"/>
      <c r="AM76" s="220"/>
      <c r="AN76" s="221" t="s">
        <v>190</v>
      </c>
      <c r="AO76" s="222"/>
      <c r="AP76" s="220"/>
      <c r="AQ76" s="221" t="s">
        <v>190</v>
      </c>
      <c r="AR76" s="233"/>
      <c r="AS76" s="220"/>
      <c r="AT76" s="221" t="s">
        <v>190</v>
      </c>
      <c r="AU76" s="222"/>
      <c r="AV76" s="220"/>
      <c r="AW76" s="221" t="s">
        <v>190</v>
      </c>
      <c r="AX76" s="222"/>
      <c r="AY76" s="220"/>
      <c r="AZ76" s="221" t="s">
        <v>190</v>
      </c>
      <c r="BA76" s="222"/>
      <c r="BB76" s="220"/>
      <c r="BC76" s="221" t="s">
        <v>190</v>
      </c>
      <c r="BD76" s="222"/>
      <c r="BE76" s="220"/>
      <c r="BF76" s="221" t="s">
        <v>190</v>
      </c>
      <c r="BG76" s="222"/>
      <c r="BH76" s="220"/>
      <c r="BI76" s="221" t="s">
        <v>190</v>
      </c>
      <c r="BJ76" s="222"/>
      <c r="BK76" s="229"/>
      <c r="BL76" s="230" t="s">
        <v>190</v>
      </c>
      <c r="BM76" s="231"/>
      <c r="BN76" s="229"/>
      <c r="BO76" s="230" t="s">
        <v>190</v>
      </c>
      <c r="BP76" s="231"/>
      <c r="BQ76" s="229"/>
      <c r="BR76" s="230" t="s">
        <v>190</v>
      </c>
      <c r="BS76" s="231"/>
      <c r="BT76" s="229"/>
      <c r="BU76" s="230" t="s">
        <v>190</v>
      </c>
      <c r="BV76" s="231"/>
      <c r="BW76" s="229"/>
      <c r="BX76" s="230" t="s">
        <v>190</v>
      </c>
      <c r="BY76" s="231"/>
      <c r="BZ76" s="158"/>
      <c r="CA76" s="158"/>
      <c r="CB76" s="186">
        <f t="shared" si="36"/>
        <v>0</v>
      </c>
      <c r="CC76" s="187" t="s">
        <v>190</v>
      </c>
      <c r="CD76" s="188">
        <f t="shared" si="37"/>
        <v>0</v>
      </c>
      <c r="CE76" s="158">
        <f t="shared" si="38"/>
        <v>0</v>
      </c>
      <c r="CG76" s="179">
        <f t="shared" si="39"/>
        <v>0</v>
      </c>
      <c r="CH76" s="191">
        <f t="shared" si="80"/>
        <v>0</v>
      </c>
      <c r="CI76" s="184" t="s">
        <v>190</v>
      </c>
      <c r="CJ76" s="184">
        <f t="shared" si="81"/>
        <v>0</v>
      </c>
      <c r="CK76" s="191">
        <f t="shared" si="82"/>
        <v>0</v>
      </c>
      <c r="CL76" s="184" t="s">
        <v>190</v>
      </c>
      <c r="CM76" s="184">
        <f t="shared" si="83"/>
        <v>0</v>
      </c>
      <c r="CN76" s="191">
        <f t="shared" si="84"/>
        <v>0</v>
      </c>
      <c r="CO76" s="184" t="s">
        <v>190</v>
      </c>
      <c r="CP76" s="184">
        <f t="shared" si="85"/>
        <v>0</v>
      </c>
      <c r="CQ76" s="191">
        <f t="shared" si="86"/>
        <v>0</v>
      </c>
      <c r="CR76" s="184" t="s">
        <v>190</v>
      </c>
      <c r="CS76" s="184">
        <f t="shared" si="87"/>
        <v>0</v>
      </c>
      <c r="CT76" s="191">
        <f t="shared" si="88"/>
        <v>0</v>
      </c>
      <c r="CU76" s="184" t="s">
        <v>190</v>
      </c>
      <c r="CV76" s="184">
        <f t="shared" si="89"/>
        <v>0</v>
      </c>
      <c r="CW76" s="191">
        <f t="shared" si="90"/>
        <v>0</v>
      </c>
      <c r="CX76" s="184" t="s">
        <v>190</v>
      </c>
      <c r="CY76" s="184">
        <f t="shared" si="91"/>
        <v>0</v>
      </c>
      <c r="CZ76" s="191">
        <f t="shared" si="92"/>
        <v>0</v>
      </c>
      <c r="DA76" s="184" t="s">
        <v>190</v>
      </c>
      <c r="DB76" s="192">
        <f t="shared" si="93"/>
        <v>0</v>
      </c>
      <c r="DC76" s="191">
        <f t="shared" si="94"/>
        <v>0</v>
      </c>
      <c r="DD76" s="184" t="s">
        <v>190</v>
      </c>
      <c r="DE76" s="192">
        <f t="shared" si="95"/>
        <v>0</v>
      </c>
      <c r="DF76" s="191">
        <f aca="true" t="shared" si="96" ref="DF76:DF91">IF(AA76=0,0,IF(AA76=AC76,1,IF(AA76&gt;AC76,0,2)))</f>
        <v>0</v>
      </c>
      <c r="DG76" s="184" t="s">
        <v>190</v>
      </c>
      <c r="DH76" s="192">
        <f aca="true" t="shared" si="97" ref="DH76:DH91">IF(AC76=0,0,IF(AC76=AA76,1,IF(AC76&gt;AA76,0,2)))</f>
        <v>0</v>
      </c>
      <c r="DI76" s="180">
        <v>0</v>
      </c>
      <c r="DJ76" s="181" t="s">
        <v>213</v>
      </c>
      <c r="DK76" s="182">
        <v>0</v>
      </c>
      <c r="DL76" s="191">
        <f t="shared" si="48"/>
        <v>0</v>
      </c>
      <c r="DM76" s="184" t="s">
        <v>190</v>
      </c>
      <c r="DN76" s="192">
        <f t="shared" si="49"/>
        <v>0</v>
      </c>
      <c r="DO76" s="191">
        <f t="shared" si="50"/>
        <v>0</v>
      </c>
      <c r="DP76" s="184" t="s">
        <v>190</v>
      </c>
      <c r="DQ76" s="192">
        <f t="shared" si="51"/>
        <v>0</v>
      </c>
      <c r="DR76" s="191">
        <f t="shared" si="52"/>
        <v>0</v>
      </c>
      <c r="DS76" s="184" t="s">
        <v>190</v>
      </c>
      <c r="DT76" s="192">
        <f t="shared" si="53"/>
        <v>0</v>
      </c>
      <c r="DU76" s="191">
        <f t="shared" si="54"/>
        <v>0</v>
      </c>
      <c r="DV76" s="184" t="s">
        <v>190</v>
      </c>
      <c r="DW76" s="192">
        <f t="shared" si="55"/>
        <v>0</v>
      </c>
      <c r="DX76" s="191">
        <f t="shared" si="56"/>
        <v>0</v>
      </c>
      <c r="DY76" s="184" t="s">
        <v>190</v>
      </c>
      <c r="DZ76" s="192">
        <f t="shared" si="57"/>
        <v>0</v>
      </c>
      <c r="EA76" s="191">
        <f t="shared" si="58"/>
        <v>0</v>
      </c>
      <c r="EB76" s="184" t="s">
        <v>190</v>
      </c>
      <c r="EC76" s="192">
        <f t="shared" si="59"/>
        <v>0</v>
      </c>
      <c r="ED76" s="191">
        <f t="shared" si="60"/>
        <v>0</v>
      </c>
      <c r="EE76" s="184" t="s">
        <v>190</v>
      </c>
      <c r="EF76" s="192">
        <f t="shared" si="61"/>
        <v>0</v>
      </c>
      <c r="EG76" s="191">
        <f t="shared" si="62"/>
        <v>0</v>
      </c>
      <c r="EH76" s="184" t="s">
        <v>190</v>
      </c>
      <c r="EI76" s="192">
        <f t="shared" si="63"/>
        <v>0</v>
      </c>
      <c r="EJ76" s="191">
        <f t="shared" si="64"/>
        <v>0</v>
      </c>
      <c r="EK76" s="184" t="s">
        <v>190</v>
      </c>
      <c r="EL76" s="192">
        <f t="shared" si="65"/>
        <v>0</v>
      </c>
      <c r="EM76" s="191">
        <f t="shared" si="66"/>
        <v>0</v>
      </c>
      <c r="EN76" s="184" t="s">
        <v>190</v>
      </c>
      <c r="EO76" s="192">
        <f t="shared" si="67"/>
        <v>0</v>
      </c>
      <c r="EP76" s="191">
        <f t="shared" si="68"/>
        <v>0</v>
      </c>
      <c r="EQ76" s="184" t="s">
        <v>190</v>
      </c>
      <c r="ER76" s="192">
        <f t="shared" si="69"/>
        <v>0</v>
      </c>
      <c r="ES76" s="191">
        <f t="shared" si="70"/>
        <v>0</v>
      </c>
      <c r="ET76" s="184" t="s">
        <v>190</v>
      </c>
      <c r="EU76" s="192">
        <f t="shared" si="71"/>
        <v>0</v>
      </c>
      <c r="EV76" s="191">
        <f t="shared" si="72"/>
        <v>0</v>
      </c>
      <c r="EW76" s="184" t="s">
        <v>190</v>
      </c>
      <c r="EX76" s="192">
        <f t="shared" si="73"/>
        <v>0</v>
      </c>
      <c r="EY76" s="191">
        <f t="shared" si="74"/>
        <v>0</v>
      </c>
      <c r="EZ76" s="184" t="s">
        <v>190</v>
      </c>
      <c r="FA76" s="192">
        <f t="shared" si="75"/>
        <v>0</v>
      </c>
      <c r="FB76" s="191">
        <f t="shared" si="76"/>
        <v>0</v>
      </c>
      <c r="FC76" s="184" t="s">
        <v>190</v>
      </c>
      <c r="FD76" s="192">
        <f t="shared" si="77"/>
        <v>0</v>
      </c>
      <c r="FE76" s="137"/>
      <c r="FF76" s="183">
        <f t="shared" si="78"/>
        <v>0</v>
      </c>
      <c r="FG76" s="187" t="s">
        <v>190</v>
      </c>
      <c r="FH76" s="185">
        <f t="shared" si="79"/>
        <v>0</v>
      </c>
      <c r="FI76" s="158"/>
    </row>
    <row r="77" spans="2:165" ht="12.75" customHeight="1" hidden="1" outlineLevel="1">
      <c r="B77" s="179"/>
      <c r="C77" s="220"/>
      <c r="D77" s="221" t="s">
        <v>190</v>
      </c>
      <c r="E77" s="222"/>
      <c r="F77" s="220"/>
      <c r="G77" s="221" t="s">
        <v>190</v>
      </c>
      <c r="H77" s="222"/>
      <c r="I77" s="220"/>
      <c r="J77" s="221" t="s">
        <v>190</v>
      </c>
      <c r="K77" s="222"/>
      <c r="L77" s="220"/>
      <c r="M77" s="221" t="s">
        <v>190</v>
      </c>
      <c r="N77" s="222"/>
      <c r="O77" s="220"/>
      <c r="P77" s="221" t="s">
        <v>190</v>
      </c>
      <c r="Q77" s="222"/>
      <c r="R77" s="220"/>
      <c r="S77" s="221" t="s">
        <v>190</v>
      </c>
      <c r="T77" s="222"/>
      <c r="U77" s="220"/>
      <c r="V77" s="221" t="s">
        <v>190</v>
      </c>
      <c r="W77" s="222"/>
      <c r="X77" s="220"/>
      <c r="Y77" s="221" t="s">
        <v>190</v>
      </c>
      <c r="Z77" s="222"/>
      <c r="AA77" s="220"/>
      <c r="AB77" s="221" t="s">
        <v>190</v>
      </c>
      <c r="AC77" s="222"/>
      <c r="AD77" s="220"/>
      <c r="AE77" s="221" t="s">
        <v>190</v>
      </c>
      <c r="AF77" s="222"/>
      <c r="AG77" s="217">
        <v>0</v>
      </c>
      <c r="AH77" s="218" t="s">
        <v>213</v>
      </c>
      <c r="AI77" s="219">
        <v>0</v>
      </c>
      <c r="AJ77" s="234"/>
      <c r="AK77" s="221" t="s">
        <v>190</v>
      </c>
      <c r="AL77" s="235"/>
      <c r="AM77" s="234"/>
      <c r="AN77" s="221" t="s">
        <v>190</v>
      </c>
      <c r="AO77" s="235"/>
      <c r="AP77" s="234"/>
      <c r="AQ77" s="221" t="s">
        <v>190</v>
      </c>
      <c r="AR77" s="236"/>
      <c r="AS77" s="234"/>
      <c r="AT77" s="221" t="s">
        <v>190</v>
      </c>
      <c r="AU77" s="235"/>
      <c r="AV77" s="234"/>
      <c r="AW77" s="221" t="s">
        <v>190</v>
      </c>
      <c r="AX77" s="235"/>
      <c r="AY77" s="220"/>
      <c r="AZ77" s="221" t="s">
        <v>190</v>
      </c>
      <c r="BA77" s="222"/>
      <c r="BB77" s="220"/>
      <c r="BC77" s="221" t="s">
        <v>190</v>
      </c>
      <c r="BD77" s="222"/>
      <c r="BE77" s="220"/>
      <c r="BF77" s="221" t="s">
        <v>190</v>
      </c>
      <c r="BG77" s="222"/>
      <c r="BH77" s="220"/>
      <c r="BI77" s="221" t="s">
        <v>190</v>
      </c>
      <c r="BJ77" s="222"/>
      <c r="BK77" s="229"/>
      <c r="BL77" s="230" t="s">
        <v>190</v>
      </c>
      <c r="BM77" s="231"/>
      <c r="BN77" s="229"/>
      <c r="BO77" s="230" t="s">
        <v>190</v>
      </c>
      <c r="BP77" s="231"/>
      <c r="BQ77" s="229"/>
      <c r="BR77" s="230" t="s">
        <v>190</v>
      </c>
      <c r="BS77" s="231"/>
      <c r="BT77" s="229"/>
      <c r="BU77" s="230" t="s">
        <v>190</v>
      </c>
      <c r="BV77" s="231"/>
      <c r="BW77" s="229"/>
      <c r="BX77" s="230" t="s">
        <v>190</v>
      </c>
      <c r="BY77" s="231"/>
      <c r="BZ77" s="158"/>
      <c r="CA77" s="158"/>
      <c r="CB77" s="186">
        <f t="shared" si="36"/>
        <v>0</v>
      </c>
      <c r="CC77" s="187" t="s">
        <v>190</v>
      </c>
      <c r="CD77" s="188">
        <f t="shared" si="37"/>
        <v>0</v>
      </c>
      <c r="CE77" s="158">
        <f t="shared" si="38"/>
        <v>0</v>
      </c>
      <c r="CG77" s="179">
        <f t="shared" si="39"/>
        <v>0</v>
      </c>
      <c r="CH77" s="191">
        <f t="shared" si="80"/>
        <v>0</v>
      </c>
      <c r="CI77" s="184" t="s">
        <v>190</v>
      </c>
      <c r="CJ77" s="184">
        <f t="shared" si="81"/>
        <v>0</v>
      </c>
      <c r="CK77" s="191">
        <f t="shared" si="82"/>
        <v>0</v>
      </c>
      <c r="CL77" s="184" t="s">
        <v>190</v>
      </c>
      <c r="CM77" s="184">
        <f t="shared" si="83"/>
        <v>0</v>
      </c>
      <c r="CN77" s="191">
        <f t="shared" si="84"/>
        <v>0</v>
      </c>
      <c r="CO77" s="184" t="s">
        <v>190</v>
      </c>
      <c r="CP77" s="184">
        <f t="shared" si="85"/>
        <v>0</v>
      </c>
      <c r="CQ77" s="191">
        <f t="shared" si="86"/>
        <v>0</v>
      </c>
      <c r="CR77" s="184" t="s">
        <v>190</v>
      </c>
      <c r="CS77" s="184">
        <f t="shared" si="87"/>
        <v>0</v>
      </c>
      <c r="CT77" s="191">
        <f t="shared" si="88"/>
        <v>0</v>
      </c>
      <c r="CU77" s="184" t="s">
        <v>190</v>
      </c>
      <c r="CV77" s="184">
        <f t="shared" si="89"/>
        <v>0</v>
      </c>
      <c r="CW77" s="191">
        <f t="shared" si="90"/>
        <v>0</v>
      </c>
      <c r="CX77" s="184" t="s">
        <v>190</v>
      </c>
      <c r="CY77" s="184">
        <f t="shared" si="91"/>
        <v>0</v>
      </c>
      <c r="CZ77" s="191">
        <f t="shared" si="92"/>
        <v>0</v>
      </c>
      <c r="DA77" s="184" t="s">
        <v>190</v>
      </c>
      <c r="DB77" s="192">
        <f t="shared" si="93"/>
        <v>0</v>
      </c>
      <c r="DC77" s="191">
        <f t="shared" si="94"/>
        <v>0</v>
      </c>
      <c r="DD77" s="184" t="s">
        <v>190</v>
      </c>
      <c r="DE77" s="192">
        <f t="shared" si="95"/>
        <v>0</v>
      </c>
      <c r="DF77" s="191">
        <f t="shared" si="96"/>
        <v>0</v>
      </c>
      <c r="DG77" s="184" t="s">
        <v>190</v>
      </c>
      <c r="DH77" s="192">
        <f t="shared" si="97"/>
        <v>0</v>
      </c>
      <c r="DI77" s="191">
        <f aca="true" t="shared" si="98" ref="DI77:DI91">IF(AD77=0,0,IF(AD77=AF77,1,IF(AD77&gt;AF77,0,2)))</f>
        <v>0</v>
      </c>
      <c r="DJ77" s="184" t="s">
        <v>190</v>
      </c>
      <c r="DK77" s="192">
        <f aca="true" t="shared" si="99" ref="DK77:DK91">IF(AF77=0,0,IF(AF77=AD77,1,IF(AF77&gt;AD77,0,2)))</f>
        <v>0</v>
      </c>
      <c r="DL77" s="180">
        <v>0</v>
      </c>
      <c r="DM77" s="181" t="s">
        <v>213</v>
      </c>
      <c r="DN77" s="182">
        <v>0</v>
      </c>
      <c r="DO77" s="191">
        <f t="shared" si="50"/>
        <v>0</v>
      </c>
      <c r="DP77" s="184" t="s">
        <v>190</v>
      </c>
      <c r="DQ77" s="192">
        <f t="shared" si="51"/>
        <v>0</v>
      </c>
      <c r="DR77" s="191">
        <f t="shared" si="52"/>
        <v>0</v>
      </c>
      <c r="DS77" s="184" t="s">
        <v>190</v>
      </c>
      <c r="DT77" s="192">
        <f t="shared" si="53"/>
        <v>0</v>
      </c>
      <c r="DU77" s="191">
        <f t="shared" si="54"/>
        <v>0</v>
      </c>
      <c r="DV77" s="184" t="s">
        <v>190</v>
      </c>
      <c r="DW77" s="192">
        <f t="shared" si="55"/>
        <v>0</v>
      </c>
      <c r="DX77" s="191">
        <f t="shared" si="56"/>
        <v>0</v>
      </c>
      <c r="DY77" s="184" t="s">
        <v>190</v>
      </c>
      <c r="DZ77" s="192">
        <f t="shared" si="57"/>
        <v>0</v>
      </c>
      <c r="EA77" s="191">
        <f t="shared" si="58"/>
        <v>0</v>
      </c>
      <c r="EB77" s="184" t="s">
        <v>190</v>
      </c>
      <c r="EC77" s="192">
        <f t="shared" si="59"/>
        <v>0</v>
      </c>
      <c r="ED77" s="191">
        <f t="shared" si="60"/>
        <v>0</v>
      </c>
      <c r="EE77" s="184" t="s">
        <v>190</v>
      </c>
      <c r="EF77" s="192">
        <f t="shared" si="61"/>
        <v>0</v>
      </c>
      <c r="EG77" s="191">
        <f t="shared" si="62"/>
        <v>0</v>
      </c>
      <c r="EH77" s="184" t="s">
        <v>190</v>
      </c>
      <c r="EI77" s="192">
        <f t="shared" si="63"/>
        <v>0</v>
      </c>
      <c r="EJ77" s="191">
        <f t="shared" si="64"/>
        <v>0</v>
      </c>
      <c r="EK77" s="184" t="s">
        <v>190</v>
      </c>
      <c r="EL77" s="192">
        <f t="shared" si="65"/>
        <v>0</v>
      </c>
      <c r="EM77" s="191">
        <f t="shared" si="66"/>
        <v>0</v>
      </c>
      <c r="EN77" s="184" t="s">
        <v>190</v>
      </c>
      <c r="EO77" s="192">
        <f t="shared" si="67"/>
        <v>0</v>
      </c>
      <c r="EP77" s="191">
        <f t="shared" si="68"/>
        <v>0</v>
      </c>
      <c r="EQ77" s="184" t="s">
        <v>190</v>
      </c>
      <c r="ER77" s="192">
        <f t="shared" si="69"/>
        <v>0</v>
      </c>
      <c r="ES77" s="191">
        <f t="shared" si="70"/>
        <v>0</v>
      </c>
      <c r="ET77" s="184" t="s">
        <v>190</v>
      </c>
      <c r="EU77" s="192">
        <f t="shared" si="71"/>
        <v>0</v>
      </c>
      <c r="EV77" s="191">
        <f t="shared" si="72"/>
        <v>0</v>
      </c>
      <c r="EW77" s="184" t="s">
        <v>190</v>
      </c>
      <c r="EX77" s="192">
        <f t="shared" si="73"/>
        <v>0</v>
      </c>
      <c r="EY77" s="191">
        <f t="shared" si="74"/>
        <v>0</v>
      </c>
      <c r="EZ77" s="184" t="s">
        <v>190</v>
      </c>
      <c r="FA77" s="192">
        <f t="shared" si="75"/>
        <v>0</v>
      </c>
      <c r="FB77" s="191">
        <f t="shared" si="76"/>
        <v>0</v>
      </c>
      <c r="FC77" s="184" t="s">
        <v>190</v>
      </c>
      <c r="FD77" s="192">
        <f t="shared" si="77"/>
        <v>0</v>
      </c>
      <c r="FE77" s="137"/>
      <c r="FF77" s="183">
        <f t="shared" si="78"/>
        <v>0</v>
      </c>
      <c r="FG77" s="187" t="s">
        <v>190</v>
      </c>
      <c r="FH77" s="185">
        <f t="shared" si="79"/>
        <v>0</v>
      </c>
      <c r="FI77" s="158"/>
    </row>
    <row r="78" spans="2:165" ht="12.75" customHeight="1" hidden="1" outlineLevel="1">
      <c r="B78" s="179"/>
      <c r="C78" s="220"/>
      <c r="D78" s="221" t="s">
        <v>190</v>
      </c>
      <c r="E78" s="222"/>
      <c r="F78" s="220"/>
      <c r="G78" s="221" t="s">
        <v>190</v>
      </c>
      <c r="H78" s="222"/>
      <c r="I78" s="220"/>
      <c r="J78" s="221" t="s">
        <v>190</v>
      </c>
      <c r="K78" s="222"/>
      <c r="L78" s="220"/>
      <c r="M78" s="221" t="s">
        <v>190</v>
      </c>
      <c r="N78" s="222"/>
      <c r="O78" s="220"/>
      <c r="P78" s="221" t="s">
        <v>190</v>
      </c>
      <c r="Q78" s="222"/>
      <c r="R78" s="220"/>
      <c r="S78" s="221" t="s">
        <v>190</v>
      </c>
      <c r="T78" s="222"/>
      <c r="U78" s="220"/>
      <c r="V78" s="221" t="s">
        <v>190</v>
      </c>
      <c r="W78" s="222"/>
      <c r="X78" s="220"/>
      <c r="Y78" s="221" t="s">
        <v>190</v>
      </c>
      <c r="Z78" s="222"/>
      <c r="AA78" s="220"/>
      <c r="AB78" s="221" t="s">
        <v>190</v>
      </c>
      <c r="AC78" s="222"/>
      <c r="AD78" s="220"/>
      <c r="AE78" s="221" t="s">
        <v>190</v>
      </c>
      <c r="AF78" s="222"/>
      <c r="AG78" s="220"/>
      <c r="AH78" s="221" t="s">
        <v>190</v>
      </c>
      <c r="AI78" s="222"/>
      <c r="AJ78" s="217">
        <v>0</v>
      </c>
      <c r="AK78" s="218" t="s">
        <v>213</v>
      </c>
      <c r="AL78" s="219">
        <v>0</v>
      </c>
      <c r="AM78" s="234"/>
      <c r="AN78" s="221" t="s">
        <v>190</v>
      </c>
      <c r="AO78" s="235"/>
      <c r="AP78" s="234"/>
      <c r="AQ78" s="221" t="s">
        <v>190</v>
      </c>
      <c r="AR78" s="236"/>
      <c r="AS78" s="234"/>
      <c r="AT78" s="221" t="s">
        <v>190</v>
      </c>
      <c r="AU78" s="235"/>
      <c r="AV78" s="234"/>
      <c r="AW78" s="221" t="s">
        <v>190</v>
      </c>
      <c r="AX78" s="235"/>
      <c r="AY78" s="220"/>
      <c r="AZ78" s="221" t="s">
        <v>190</v>
      </c>
      <c r="BA78" s="222"/>
      <c r="BB78" s="220"/>
      <c r="BC78" s="221" t="s">
        <v>190</v>
      </c>
      <c r="BD78" s="222"/>
      <c r="BE78" s="220"/>
      <c r="BF78" s="221" t="s">
        <v>190</v>
      </c>
      <c r="BG78" s="222"/>
      <c r="BH78" s="220"/>
      <c r="BI78" s="221" t="s">
        <v>190</v>
      </c>
      <c r="BJ78" s="222"/>
      <c r="BK78" s="229"/>
      <c r="BL78" s="230" t="s">
        <v>190</v>
      </c>
      <c r="BM78" s="231"/>
      <c r="BN78" s="229"/>
      <c r="BO78" s="230" t="s">
        <v>190</v>
      </c>
      <c r="BP78" s="231"/>
      <c r="BQ78" s="229"/>
      <c r="BR78" s="230" t="s">
        <v>190</v>
      </c>
      <c r="BS78" s="231"/>
      <c r="BT78" s="229"/>
      <c r="BU78" s="230" t="s">
        <v>190</v>
      </c>
      <c r="BV78" s="231"/>
      <c r="BW78" s="229"/>
      <c r="BX78" s="230" t="s">
        <v>190</v>
      </c>
      <c r="BY78" s="231"/>
      <c r="BZ78" s="158"/>
      <c r="CA78" s="158"/>
      <c r="CB78" s="186">
        <f t="shared" si="36"/>
        <v>0</v>
      </c>
      <c r="CC78" s="187" t="s">
        <v>190</v>
      </c>
      <c r="CD78" s="188">
        <f t="shared" si="37"/>
        <v>0</v>
      </c>
      <c r="CE78" s="158">
        <f t="shared" si="38"/>
        <v>0</v>
      </c>
      <c r="CG78" s="179">
        <f t="shared" si="39"/>
        <v>0</v>
      </c>
      <c r="CH78" s="191">
        <f t="shared" si="80"/>
        <v>0</v>
      </c>
      <c r="CI78" s="184" t="s">
        <v>190</v>
      </c>
      <c r="CJ78" s="184">
        <f t="shared" si="81"/>
        <v>0</v>
      </c>
      <c r="CK78" s="191">
        <f t="shared" si="82"/>
        <v>0</v>
      </c>
      <c r="CL78" s="184" t="s">
        <v>190</v>
      </c>
      <c r="CM78" s="184">
        <f t="shared" si="83"/>
        <v>0</v>
      </c>
      <c r="CN78" s="191">
        <f t="shared" si="84"/>
        <v>0</v>
      </c>
      <c r="CO78" s="184" t="s">
        <v>190</v>
      </c>
      <c r="CP78" s="184">
        <f t="shared" si="85"/>
        <v>0</v>
      </c>
      <c r="CQ78" s="191">
        <f t="shared" si="86"/>
        <v>0</v>
      </c>
      <c r="CR78" s="184" t="s">
        <v>190</v>
      </c>
      <c r="CS78" s="184">
        <f t="shared" si="87"/>
        <v>0</v>
      </c>
      <c r="CT78" s="191">
        <f t="shared" si="88"/>
        <v>0</v>
      </c>
      <c r="CU78" s="184" t="s">
        <v>190</v>
      </c>
      <c r="CV78" s="184">
        <f t="shared" si="89"/>
        <v>0</v>
      </c>
      <c r="CW78" s="191">
        <f t="shared" si="90"/>
        <v>0</v>
      </c>
      <c r="CX78" s="184" t="s">
        <v>190</v>
      </c>
      <c r="CY78" s="184">
        <f t="shared" si="91"/>
        <v>0</v>
      </c>
      <c r="CZ78" s="191">
        <f t="shared" si="92"/>
        <v>0</v>
      </c>
      <c r="DA78" s="184" t="s">
        <v>190</v>
      </c>
      <c r="DB78" s="192">
        <f t="shared" si="93"/>
        <v>0</v>
      </c>
      <c r="DC78" s="191">
        <f t="shared" si="94"/>
        <v>0</v>
      </c>
      <c r="DD78" s="184" t="s">
        <v>190</v>
      </c>
      <c r="DE78" s="192">
        <f t="shared" si="95"/>
        <v>0</v>
      </c>
      <c r="DF78" s="191">
        <f t="shared" si="96"/>
        <v>0</v>
      </c>
      <c r="DG78" s="184" t="s">
        <v>190</v>
      </c>
      <c r="DH78" s="192">
        <f t="shared" si="97"/>
        <v>0</v>
      </c>
      <c r="DI78" s="191">
        <f t="shared" si="98"/>
        <v>0</v>
      </c>
      <c r="DJ78" s="184" t="s">
        <v>190</v>
      </c>
      <c r="DK78" s="192">
        <f t="shared" si="99"/>
        <v>0</v>
      </c>
      <c r="DL78" s="191">
        <f aca="true" t="shared" si="100" ref="DL78:DL91">IF(AG78=0,0,IF(AG78=AI78,1,IF(AG78&gt;AI78,0,2)))</f>
        <v>0</v>
      </c>
      <c r="DM78" s="184" t="s">
        <v>190</v>
      </c>
      <c r="DN78" s="192">
        <f aca="true" t="shared" si="101" ref="DN78:DN91">IF(AI78=0,0,IF(AI78=AG78,1,IF(AI78&gt;AG78,0,2)))</f>
        <v>0</v>
      </c>
      <c r="DO78" s="180">
        <f t="shared" si="50"/>
        <v>0</v>
      </c>
      <c r="DP78" s="181" t="s">
        <v>190</v>
      </c>
      <c r="DQ78" s="182">
        <f t="shared" si="51"/>
        <v>0</v>
      </c>
      <c r="DR78" s="191">
        <f t="shared" si="52"/>
        <v>0</v>
      </c>
      <c r="DS78" s="184" t="s">
        <v>190</v>
      </c>
      <c r="DT78" s="192">
        <f t="shared" si="53"/>
        <v>0</v>
      </c>
      <c r="DU78" s="191">
        <f t="shared" si="54"/>
        <v>0</v>
      </c>
      <c r="DV78" s="184" t="s">
        <v>190</v>
      </c>
      <c r="DW78" s="192">
        <f t="shared" si="55"/>
        <v>0</v>
      </c>
      <c r="DX78" s="191">
        <f t="shared" si="56"/>
        <v>0</v>
      </c>
      <c r="DY78" s="184" t="s">
        <v>190</v>
      </c>
      <c r="DZ78" s="192">
        <f t="shared" si="57"/>
        <v>0</v>
      </c>
      <c r="EA78" s="191">
        <f t="shared" si="58"/>
        <v>0</v>
      </c>
      <c r="EB78" s="184" t="s">
        <v>190</v>
      </c>
      <c r="EC78" s="192">
        <f t="shared" si="59"/>
        <v>0</v>
      </c>
      <c r="ED78" s="191">
        <f t="shared" si="60"/>
        <v>0</v>
      </c>
      <c r="EE78" s="184" t="s">
        <v>190</v>
      </c>
      <c r="EF78" s="192">
        <f t="shared" si="61"/>
        <v>0</v>
      </c>
      <c r="EG78" s="191">
        <f t="shared" si="62"/>
        <v>0</v>
      </c>
      <c r="EH78" s="184" t="s">
        <v>190</v>
      </c>
      <c r="EI78" s="192">
        <f t="shared" si="63"/>
        <v>0</v>
      </c>
      <c r="EJ78" s="191">
        <f t="shared" si="64"/>
        <v>0</v>
      </c>
      <c r="EK78" s="184" t="s">
        <v>190</v>
      </c>
      <c r="EL78" s="192">
        <f t="shared" si="65"/>
        <v>0</v>
      </c>
      <c r="EM78" s="191">
        <f t="shared" si="66"/>
        <v>0</v>
      </c>
      <c r="EN78" s="184" t="s">
        <v>190</v>
      </c>
      <c r="EO78" s="192">
        <f t="shared" si="67"/>
        <v>0</v>
      </c>
      <c r="EP78" s="191">
        <f t="shared" si="68"/>
        <v>0</v>
      </c>
      <c r="EQ78" s="184" t="s">
        <v>190</v>
      </c>
      <c r="ER78" s="192">
        <f t="shared" si="69"/>
        <v>0</v>
      </c>
      <c r="ES78" s="191">
        <f t="shared" si="70"/>
        <v>0</v>
      </c>
      <c r="ET78" s="184" t="s">
        <v>190</v>
      </c>
      <c r="EU78" s="192">
        <f t="shared" si="71"/>
        <v>0</v>
      </c>
      <c r="EV78" s="191">
        <f t="shared" si="72"/>
        <v>0</v>
      </c>
      <c r="EW78" s="184" t="s">
        <v>190</v>
      </c>
      <c r="EX78" s="192">
        <f t="shared" si="73"/>
        <v>0</v>
      </c>
      <c r="EY78" s="191">
        <f t="shared" si="74"/>
        <v>0</v>
      </c>
      <c r="EZ78" s="184" t="s">
        <v>190</v>
      </c>
      <c r="FA78" s="192">
        <f t="shared" si="75"/>
        <v>0</v>
      </c>
      <c r="FB78" s="191">
        <f t="shared" si="76"/>
        <v>0</v>
      </c>
      <c r="FC78" s="184" t="s">
        <v>190</v>
      </c>
      <c r="FD78" s="192">
        <f t="shared" si="77"/>
        <v>0</v>
      </c>
      <c r="FE78" s="137"/>
      <c r="FF78" s="183">
        <f t="shared" si="78"/>
        <v>0</v>
      </c>
      <c r="FG78" s="187" t="s">
        <v>190</v>
      </c>
      <c r="FH78" s="185">
        <f t="shared" si="79"/>
        <v>0</v>
      </c>
      <c r="FI78" s="158"/>
    </row>
    <row r="79" spans="2:165" ht="12.75" customHeight="1" hidden="1" outlineLevel="1">
      <c r="B79" s="179"/>
      <c r="C79" s="220"/>
      <c r="D79" s="221" t="s">
        <v>190</v>
      </c>
      <c r="E79" s="222"/>
      <c r="F79" s="220"/>
      <c r="G79" s="221" t="s">
        <v>190</v>
      </c>
      <c r="H79" s="222"/>
      <c r="I79" s="220"/>
      <c r="J79" s="221" t="s">
        <v>190</v>
      </c>
      <c r="K79" s="222"/>
      <c r="L79" s="220"/>
      <c r="M79" s="221" t="s">
        <v>190</v>
      </c>
      <c r="N79" s="222"/>
      <c r="O79" s="220"/>
      <c r="P79" s="221" t="s">
        <v>190</v>
      </c>
      <c r="Q79" s="222"/>
      <c r="R79" s="220"/>
      <c r="S79" s="221" t="s">
        <v>190</v>
      </c>
      <c r="T79" s="222"/>
      <c r="U79" s="220"/>
      <c r="V79" s="221" t="s">
        <v>190</v>
      </c>
      <c r="W79" s="222"/>
      <c r="X79" s="220"/>
      <c r="Y79" s="221" t="s">
        <v>190</v>
      </c>
      <c r="Z79" s="222"/>
      <c r="AA79" s="220"/>
      <c r="AB79" s="221" t="s">
        <v>190</v>
      </c>
      <c r="AC79" s="222"/>
      <c r="AD79" s="220"/>
      <c r="AE79" s="221" t="s">
        <v>190</v>
      </c>
      <c r="AF79" s="222"/>
      <c r="AG79" s="220"/>
      <c r="AH79" s="221" t="s">
        <v>190</v>
      </c>
      <c r="AI79" s="222"/>
      <c r="AJ79" s="220"/>
      <c r="AK79" s="221" t="s">
        <v>190</v>
      </c>
      <c r="AL79" s="222"/>
      <c r="AM79" s="217">
        <v>0</v>
      </c>
      <c r="AN79" s="218" t="s">
        <v>213</v>
      </c>
      <c r="AO79" s="219">
        <v>0</v>
      </c>
      <c r="AP79" s="234"/>
      <c r="AQ79" s="221" t="s">
        <v>190</v>
      </c>
      <c r="AR79" s="236"/>
      <c r="AS79" s="234"/>
      <c r="AT79" s="221" t="s">
        <v>190</v>
      </c>
      <c r="AU79" s="235"/>
      <c r="AV79" s="234"/>
      <c r="AW79" s="221" t="s">
        <v>190</v>
      </c>
      <c r="AX79" s="235"/>
      <c r="AY79" s="220"/>
      <c r="AZ79" s="221" t="s">
        <v>190</v>
      </c>
      <c r="BA79" s="222"/>
      <c r="BB79" s="220"/>
      <c r="BC79" s="221" t="s">
        <v>190</v>
      </c>
      <c r="BD79" s="222"/>
      <c r="BE79" s="220"/>
      <c r="BF79" s="221" t="s">
        <v>190</v>
      </c>
      <c r="BG79" s="222"/>
      <c r="BH79" s="220"/>
      <c r="BI79" s="221" t="s">
        <v>190</v>
      </c>
      <c r="BJ79" s="222"/>
      <c r="BK79" s="229"/>
      <c r="BL79" s="230" t="s">
        <v>190</v>
      </c>
      <c r="BM79" s="231"/>
      <c r="BN79" s="229"/>
      <c r="BO79" s="230" t="s">
        <v>190</v>
      </c>
      <c r="BP79" s="231"/>
      <c r="BQ79" s="229"/>
      <c r="BR79" s="230" t="s">
        <v>190</v>
      </c>
      <c r="BS79" s="231"/>
      <c r="BT79" s="229"/>
      <c r="BU79" s="230" t="s">
        <v>190</v>
      </c>
      <c r="BV79" s="231"/>
      <c r="BW79" s="229"/>
      <c r="BX79" s="230" t="s">
        <v>190</v>
      </c>
      <c r="BY79" s="231"/>
      <c r="BZ79" s="158"/>
      <c r="CA79" s="158"/>
      <c r="CB79" s="186">
        <f t="shared" si="36"/>
        <v>0</v>
      </c>
      <c r="CC79" s="187" t="s">
        <v>190</v>
      </c>
      <c r="CD79" s="188">
        <f t="shared" si="37"/>
        <v>0</v>
      </c>
      <c r="CE79" s="158">
        <f t="shared" si="38"/>
        <v>0</v>
      </c>
      <c r="CG79" s="179">
        <f t="shared" si="39"/>
        <v>0</v>
      </c>
      <c r="CH79" s="191">
        <f t="shared" si="80"/>
        <v>0</v>
      </c>
      <c r="CI79" s="184" t="s">
        <v>190</v>
      </c>
      <c r="CJ79" s="184">
        <f t="shared" si="81"/>
        <v>0</v>
      </c>
      <c r="CK79" s="191">
        <f t="shared" si="82"/>
        <v>0</v>
      </c>
      <c r="CL79" s="184" t="s">
        <v>190</v>
      </c>
      <c r="CM79" s="184">
        <f t="shared" si="83"/>
        <v>0</v>
      </c>
      <c r="CN79" s="191">
        <f t="shared" si="84"/>
        <v>0</v>
      </c>
      <c r="CO79" s="184" t="s">
        <v>190</v>
      </c>
      <c r="CP79" s="184">
        <f t="shared" si="85"/>
        <v>0</v>
      </c>
      <c r="CQ79" s="191">
        <f t="shared" si="86"/>
        <v>0</v>
      </c>
      <c r="CR79" s="184" t="s">
        <v>190</v>
      </c>
      <c r="CS79" s="184">
        <f t="shared" si="87"/>
        <v>0</v>
      </c>
      <c r="CT79" s="191">
        <f t="shared" si="88"/>
        <v>0</v>
      </c>
      <c r="CU79" s="184" t="s">
        <v>190</v>
      </c>
      <c r="CV79" s="184">
        <f t="shared" si="89"/>
        <v>0</v>
      </c>
      <c r="CW79" s="191">
        <f t="shared" si="90"/>
        <v>0</v>
      </c>
      <c r="CX79" s="184" t="s">
        <v>190</v>
      </c>
      <c r="CY79" s="184">
        <f t="shared" si="91"/>
        <v>0</v>
      </c>
      <c r="CZ79" s="191">
        <f t="shared" si="92"/>
        <v>0</v>
      </c>
      <c r="DA79" s="184" t="s">
        <v>190</v>
      </c>
      <c r="DB79" s="192">
        <f t="shared" si="93"/>
        <v>0</v>
      </c>
      <c r="DC79" s="191">
        <f t="shared" si="94"/>
        <v>0</v>
      </c>
      <c r="DD79" s="184" t="s">
        <v>190</v>
      </c>
      <c r="DE79" s="192">
        <f t="shared" si="95"/>
        <v>0</v>
      </c>
      <c r="DF79" s="191">
        <f t="shared" si="96"/>
        <v>0</v>
      </c>
      <c r="DG79" s="184" t="s">
        <v>190</v>
      </c>
      <c r="DH79" s="192">
        <f t="shared" si="97"/>
        <v>0</v>
      </c>
      <c r="DI79" s="191">
        <f t="shared" si="98"/>
        <v>0</v>
      </c>
      <c r="DJ79" s="184" t="s">
        <v>190</v>
      </c>
      <c r="DK79" s="192">
        <f t="shared" si="99"/>
        <v>0</v>
      </c>
      <c r="DL79" s="191">
        <f t="shared" si="100"/>
        <v>0</v>
      </c>
      <c r="DM79" s="184" t="s">
        <v>190</v>
      </c>
      <c r="DN79" s="192">
        <f t="shared" si="101"/>
        <v>0</v>
      </c>
      <c r="DO79" s="191">
        <f t="shared" si="50"/>
        <v>0</v>
      </c>
      <c r="DP79" s="184" t="s">
        <v>190</v>
      </c>
      <c r="DQ79" s="192">
        <f t="shared" si="51"/>
        <v>0</v>
      </c>
      <c r="DR79" s="180">
        <f t="shared" si="52"/>
        <v>0</v>
      </c>
      <c r="DS79" s="181" t="s">
        <v>190</v>
      </c>
      <c r="DT79" s="182">
        <f t="shared" si="53"/>
        <v>0</v>
      </c>
      <c r="DU79" s="191">
        <f t="shared" si="54"/>
        <v>0</v>
      </c>
      <c r="DV79" s="184" t="s">
        <v>190</v>
      </c>
      <c r="DW79" s="192">
        <f t="shared" si="55"/>
        <v>0</v>
      </c>
      <c r="DX79" s="191">
        <f t="shared" si="56"/>
        <v>0</v>
      </c>
      <c r="DY79" s="184" t="s">
        <v>190</v>
      </c>
      <c r="DZ79" s="192">
        <f t="shared" si="57"/>
        <v>0</v>
      </c>
      <c r="EA79" s="191">
        <f t="shared" si="58"/>
        <v>0</v>
      </c>
      <c r="EB79" s="184" t="s">
        <v>190</v>
      </c>
      <c r="EC79" s="192">
        <f t="shared" si="59"/>
        <v>0</v>
      </c>
      <c r="ED79" s="191">
        <f t="shared" si="60"/>
        <v>0</v>
      </c>
      <c r="EE79" s="184" t="s">
        <v>190</v>
      </c>
      <c r="EF79" s="192">
        <f t="shared" si="61"/>
        <v>0</v>
      </c>
      <c r="EG79" s="191">
        <f t="shared" si="62"/>
        <v>0</v>
      </c>
      <c r="EH79" s="184" t="s">
        <v>190</v>
      </c>
      <c r="EI79" s="192">
        <f t="shared" si="63"/>
        <v>0</v>
      </c>
      <c r="EJ79" s="191">
        <f t="shared" si="64"/>
        <v>0</v>
      </c>
      <c r="EK79" s="184" t="s">
        <v>190</v>
      </c>
      <c r="EL79" s="192">
        <f t="shared" si="65"/>
        <v>0</v>
      </c>
      <c r="EM79" s="191">
        <f t="shared" si="66"/>
        <v>0</v>
      </c>
      <c r="EN79" s="184" t="s">
        <v>190</v>
      </c>
      <c r="EO79" s="192">
        <f t="shared" si="67"/>
        <v>0</v>
      </c>
      <c r="EP79" s="191">
        <f t="shared" si="68"/>
        <v>0</v>
      </c>
      <c r="EQ79" s="184" t="s">
        <v>190</v>
      </c>
      <c r="ER79" s="192">
        <f t="shared" si="69"/>
        <v>0</v>
      </c>
      <c r="ES79" s="191">
        <f t="shared" si="70"/>
        <v>0</v>
      </c>
      <c r="ET79" s="184" t="s">
        <v>190</v>
      </c>
      <c r="EU79" s="192">
        <f t="shared" si="71"/>
        <v>0</v>
      </c>
      <c r="EV79" s="191">
        <f t="shared" si="72"/>
        <v>0</v>
      </c>
      <c r="EW79" s="184" t="s">
        <v>190</v>
      </c>
      <c r="EX79" s="192">
        <f t="shared" si="73"/>
        <v>0</v>
      </c>
      <c r="EY79" s="191">
        <f t="shared" si="74"/>
        <v>0</v>
      </c>
      <c r="EZ79" s="184" t="s">
        <v>190</v>
      </c>
      <c r="FA79" s="192">
        <f t="shared" si="75"/>
        <v>0</v>
      </c>
      <c r="FB79" s="191">
        <f t="shared" si="76"/>
        <v>0</v>
      </c>
      <c r="FC79" s="184" t="s">
        <v>190</v>
      </c>
      <c r="FD79" s="192">
        <f t="shared" si="77"/>
        <v>0</v>
      </c>
      <c r="FE79" s="137"/>
      <c r="FF79" s="183">
        <f t="shared" si="78"/>
        <v>0</v>
      </c>
      <c r="FG79" s="187" t="s">
        <v>190</v>
      </c>
      <c r="FH79" s="185">
        <f t="shared" si="79"/>
        <v>0</v>
      </c>
      <c r="FI79" s="158"/>
    </row>
    <row r="80" spans="2:165" ht="12.75" customHeight="1" hidden="1" outlineLevel="1">
      <c r="B80" s="179"/>
      <c r="C80" s="220"/>
      <c r="D80" s="221" t="s">
        <v>190</v>
      </c>
      <c r="E80" s="222"/>
      <c r="F80" s="220"/>
      <c r="G80" s="221" t="s">
        <v>190</v>
      </c>
      <c r="H80" s="222"/>
      <c r="I80" s="220"/>
      <c r="J80" s="221" t="s">
        <v>190</v>
      </c>
      <c r="K80" s="222"/>
      <c r="L80" s="220"/>
      <c r="M80" s="221" t="s">
        <v>190</v>
      </c>
      <c r="N80" s="222"/>
      <c r="O80" s="220"/>
      <c r="P80" s="221" t="s">
        <v>190</v>
      </c>
      <c r="Q80" s="222"/>
      <c r="R80" s="220"/>
      <c r="S80" s="221" t="s">
        <v>190</v>
      </c>
      <c r="T80" s="222"/>
      <c r="U80" s="220"/>
      <c r="V80" s="221" t="s">
        <v>190</v>
      </c>
      <c r="W80" s="222"/>
      <c r="X80" s="220"/>
      <c r="Y80" s="221" t="s">
        <v>190</v>
      </c>
      <c r="Z80" s="222"/>
      <c r="AA80" s="220"/>
      <c r="AB80" s="221" t="s">
        <v>190</v>
      </c>
      <c r="AC80" s="222"/>
      <c r="AD80" s="220"/>
      <c r="AE80" s="221" t="s">
        <v>190</v>
      </c>
      <c r="AF80" s="222"/>
      <c r="AG80" s="220"/>
      <c r="AH80" s="221" t="s">
        <v>190</v>
      </c>
      <c r="AI80" s="222"/>
      <c r="AJ80" s="220"/>
      <c r="AK80" s="221" t="s">
        <v>190</v>
      </c>
      <c r="AL80" s="222"/>
      <c r="AM80" s="220"/>
      <c r="AN80" s="221" t="s">
        <v>190</v>
      </c>
      <c r="AO80" s="222"/>
      <c r="AP80" s="217">
        <v>0</v>
      </c>
      <c r="AQ80" s="218" t="s">
        <v>213</v>
      </c>
      <c r="AR80" s="219">
        <v>0</v>
      </c>
      <c r="AS80" s="234"/>
      <c r="AT80" s="221" t="s">
        <v>190</v>
      </c>
      <c r="AU80" s="235"/>
      <c r="AV80" s="234"/>
      <c r="AW80" s="221" t="s">
        <v>190</v>
      </c>
      <c r="AX80" s="235"/>
      <c r="AY80" s="220"/>
      <c r="AZ80" s="221" t="s">
        <v>190</v>
      </c>
      <c r="BA80" s="222"/>
      <c r="BB80" s="220"/>
      <c r="BC80" s="221" t="s">
        <v>190</v>
      </c>
      <c r="BD80" s="222"/>
      <c r="BE80" s="220"/>
      <c r="BF80" s="221" t="s">
        <v>190</v>
      </c>
      <c r="BG80" s="222"/>
      <c r="BH80" s="220"/>
      <c r="BI80" s="221" t="s">
        <v>190</v>
      </c>
      <c r="BJ80" s="222"/>
      <c r="BK80" s="229"/>
      <c r="BL80" s="230" t="s">
        <v>190</v>
      </c>
      <c r="BM80" s="231"/>
      <c r="BN80" s="229"/>
      <c r="BO80" s="230" t="s">
        <v>190</v>
      </c>
      <c r="BP80" s="231"/>
      <c r="BQ80" s="229"/>
      <c r="BR80" s="230" t="s">
        <v>190</v>
      </c>
      <c r="BS80" s="231"/>
      <c r="BT80" s="229"/>
      <c r="BU80" s="230" t="s">
        <v>190</v>
      </c>
      <c r="BV80" s="231"/>
      <c r="BW80" s="229"/>
      <c r="BX80" s="230" t="s">
        <v>190</v>
      </c>
      <c r="BY80" s="231"/>
      <c r="BZ80" s="158"/>
      <c r="CA80" s="158"/>
      <c r="CB80" s="186">
        <f t="shared" si="36"/>
        <v>0</v>
      </c>
      <c r="CC80" s="187" t="s">
        <v>190</v>
      </c>
      <c r="CD80" s="188">
        <f t="shared" si="37"/>
        <v>0</v>
      </c>
      <c r="CE80" s="158">
        <f t="shared" si="38"/>
        <v>0</v>
      </c>
      <c r="CG80" s="179">
        <f t="shared" si="39"/>
        <v>0</v>
      </c>
      <c r="CH80" s="191">
        <f t="shared" si="80"/>
        <v>0</v>
      </c>
      <c r="CI80" s="184" t="s">
        <v>190</v>
      </c>
      <c r="CJ80" s="184">
        <f t="shared" si="81"/>
        <v>0</v>
      </c>
      <c r="CK80" s="191">
        <f t="shared" si="82"/>
        <v>0</v>
      </c>
      <c r="CL80" s="184" t="s">
        <v>190</v>
      </c>
      <c r="CM80" s="184">
        <f t="shared" si="83"/>
        <v>0</v>
      </c>
      <c r="CN80" s="191">
        <f t="shared" si="84"/>
        <v>0</v>
      </c>
      <c r="CO80" s="184" t="s">
        <v>190</v>
      </c>
      <c r="CP80" s="184">
        <f t="shared" si="85"/>
        <v>0</v>
      </c>
      <c r="CQ80" s="191">
        <f t="shared" si="86"/>
        <v>0</v>
      </c>
      <c r="CR80" s="184" t="s">
        <v>190</v>
      </c>
      <c r="CS80" s="184">
        <f t="shared" si="87"/>
        <v>0</v>
      </c>
      <c r="CT80" s="191">
        <f t="shared" si="88"/>
        <v>0</v>
      </c>
      <c r="CU80" s="184" t="s">
        <v>190</v>
      </c>
      <c r="CV80" s="184">
        <f t="shared" si="89"/>
        <v>0</v>
      </c>
      <c r="CW80" s="191">
        <f t="shared" si="90"/>
        <v>0</v>
      </c>
      <c r="CX80" s="184" t="s">
        <v>190</v>
      </c>
      <c r="CY80" s="184">
        <f t="shared" si="91"/>
        <v>0</v>
      </c>
      <c r="CZ80" s="191">
        <f t="shared" si="92"/>
        <v>0</v>
      </c>
      <c r="DA80" s="184" t="s">
        <v>190</v>
      </c>
      <c r="DB80" s="192">
        <f t="shared" si="93"/>
        <v>0</v>
      </c>
      <c r="DC80" s="191">
        <f t="shared" si="94"/>
        <v>0</v>
      </c>
      <c r="DD80" s="184" t="s">
        <v>190</v>
      </c>
      <c r="DE80" s="192">
        <f t="shared" si="95"/>
        <v>0</v>
      </c>
      <c r="DF80" s="191">
        <f t="shared" si="96"/>
        <v>0</v>
      </c>
      <c r="DG80" s="184" t="s">
        <v>190</v>
      </c>
      <c r="DH80" s="192">
        <f t="shared" si="97"/>
        <v>0</v>
      </c>
      <c r="DI80" s="191">
        <f t="shared" si="98"/>
        <v>0</v>
      </c>
      <c r="DJ80" s="184" t="s">
        <v>190</v>
      </c>
      <c r="DK80" s="192">
        <f t="shared" si="99"/>
        <v>0</v>
      </c>
      <c r="DL80" s="191">
        <f t="shared" si="100"/>
        <v>0</v>
      </c>
      <c r="DM80" s="184" t="s">
        <v>190</v>
      </c>
      <c r="DN80" s="192">
        <f t="shared" si="101"/>
        <v>0</v>
      </c>
      <c r="DO80" s="191">
        <f t="shared" si="50"/>
        <v>0</v>
      </c>
      <c r="DP80" s="184" t="s">
        <v>190</v>
      </c>
      <c r="DQ80" s="192">
        <f t="shared" si="51"/>
        <v>0</v>
      </c>
      <c r="DR80" s="191">
        <f t="shared" si="52"/>
        <v>0</v>
      </c>
      <c r="DS80" s="184" t="s">
        <v>190</v>
      </c>
      <c r="DT80" s="192">
        <f t="shared" si="53"/>
        <v>0</v>
      </c>
      <c r="DU80" s="180">
        <f t="shared" si="54"/>
        <v>0</v>
      </c>
      <c r="DV80" s="181" t="s">
        <v>190</v>
      </c>
      <c r="DW80" s="182">
        <f t="shared" si="55"/>
        <v>0</v>
      </c>
      <c r="DX80" s="191">
        <f t="shared" si="56"/>
        <v>0</v>
      </c>
      <c r="DY80" s="184" t="s">
        <v>190</v>
      </c>
      <c r="DZ80" s="192">
        <f t="shared" si="57"/>
        <v>0</v>
      </c>
      <c r="EA80" s="191">
        <f t="shared" si="58"/>
        <v>0</v>
      </c>
      <c r="EB80" s="184" t="s">
        <v>190</v>
      </c>
      <c r="EC80" s="192">
        <f t="shared" si="59"/>
        <v>0</v>
      </c>
      <c r="ED80" s="191">
        <f t="shared" si="60"/>
        <v>0</v>
      </c>
      <c r="EE80" s="184" t="s">
        <v>190</v>
      </c>
      <c r="EF80" s="192">
        <f t="shared" si="61"/>
        <v>0</v>
      </c>
      <c r="EG80" s="191">
        <f t="shared" si="62"/>
        <v>0</v>
      </c>
      <c r="EH80" s="184" t="s">
        <v>190</v>
      </c>
      <c r="EI80" s="192">
        <f t="shared" si="63"/>
        <v>0</v>
      </c>
      <c r="EJ80" s="191">
        <f t="shared" si="64"/>
        <v>0</v>
      </c>
      <c r="EK80" s="184" t="s">
        <v>190</v>
      </c>
      <c r="EL80" s="192">
        <f t="shared" si="65"/>
        <v>0</v>
      </c>
      <c r="EM80" s="191">
        <f t="shared" si="66"/>
        <v>0</v>
      </c>
      <c r="EN80" s="184" t="s">
        <v>190</v>
      </c>
      <c r="EO80" s="192">
        <f t="shared" si="67"/>
        <v>0</v>
      </c>
      <c r="EP80" s="191">
        <f t="shared" si="68"/>
        <v>0</v>
      </c>
      <c r="EQ80" s="184" t="s">
        <v>190</v>
      </c>
      <c r="ER80" s="192">
        <f t="shared" si="69"/>
        <v>0</v>
      </c>
      <c r="ES80" s="191">
        <f t="shared" si="70"/>
        <v>0</v>
      </c>
      <c r="ET80" s="184" t="s">
        <v>190</v>
      </c>
      <c r="EU80" s="192">
        <f t="shared" si="71"/>
        <v>0</v>
      </c>
      <c r="EV80" s="191">
        <f t="shared" si="72"/>
        <v>0</v>
      </c>
      <c r="EW80" s="184" t="s">
        <v>190</v>
      </c>
      <c r="EX80" s="192">
        <f t="shared" si="73"/>
        <v>0</v>
      </c>
      <c r="EY80" s="191">
        <f t="shared" si="74"/>
        <v>0</v>
      </c>
      <c r="EZ80" s="184" t="s">
        <v>190</v>
      </c>
      <c r="FA80" s="192">
        <f t="shared" si="75"/>
        <v>0</v>
      </c>
      <c r="FB80" s="191">
        <f t="shared" si="76"/>
        <v>0</v>
      </c>
      <c r="FC80" s="184" t="s">
        <v>190</v>
      </c>
      <c r="FD80" s="192">
        <f t="shared" si="77"/>
        <v>0</v>
      </c>
      <c r="FE80" s="137"/>
      <c r="FF80" s="183">
        <f t="shared" si="78"/>
        <v>0</v>
      </c>
      <c r="FG80" s="187" t="s">
        <v>190</v>
      </c>
      <c r="FH80" s="185">
        <f t="shared" si="79"/>
        <v>0</v>
      </c>
      <c r="FI80" s="158"/>
    </row>
    <row r="81" spans="2:165" ht="12.75" customHeight="1" hidden="1" outlineLevel="1">
      <c r="B81" s="179"/>
      <c r="C81" s="220"/>
      <c r="D81" s="221" t="s">
        <v>190</v>
      </c>
      <c r="E81" s="222"/>
      <c r="F81" s="220"/>
      <c r="G81" s="221" t="s">
        <v>190</v>
      </c>
      <c r="H81" s="222"/>
      <c r="I81" s="220"/>
      <c r="J81" s="221" t="s">
        <v>190</v>
      </c>
      <c r="K81" s="222"/>
      <c r="L81" s="220"/>
      <c r="M81" s="221" t="s">
        <v>190</v>
      </c>
      <c r="N81" s="222"/>
      <c r="O81" s="220"/>
      <c r="P81" s="221" t="s">
        <v>190</v>
      </c>
      <c r="Q81" s="222"/>
      <c r="R81" s="220"/>
      <c r="S81" s="221" t="s">
        <v>190</v>
      </c>
      <c r="T81" s="222"/>
      <c r="U81" s="220"/>
      <c r="V81" s="221" t="s">
        <v>190</v>
      </c>
      <c r="W81" s="222"/>
      <c r="X81" s="220"/>
      <c r="Y81" s="221" t="s">
        <v>190</v>
      </c>
      <c r="Z81" s="222"/>
      <c r="AA81" s="220"/>
      <c r="AB81" s="221" t="s">
        <v>190</v>
      </c>
      <c r="AC81" s="222"/>
      <c r="AD81" s="220"/>
      <c r="AE81" s="221" t="s">
        <v>190</v>
      </c>
      <c r="AF81" s="222"/>
      <c r="AG81" s="220"/>
      <c r="AH81" s="221" t="s">
        <v>190</v>
      </c>
      <c r="AI81" s="222"/>
      <c r="AJ81" s="220"/>
      <c r="AK81" s="221" t="s">
        <v>190</v>
      </c>
      <c r="AL81" s="222"/>
      <c r="AM81" s="220"/>
      <c r="AN81" s="221" t="s">
        <v>190</v>
      </c>
      <c r="AO81" s="222"/>
      <c r="AP81" s="220"/>
      <c r="AQ81" s="221" t="s">
        <v>190</v>
      </c>
      <c r="AR81" s="222"/>
      <c r="AS81" s="217">
        <v>0</v>
      </c>
      <c r="AT81" s="218" t="s">
        <v>213</v>
      </c>
      <c r="AU81" s="219">
        <v>0</v>
      </c>
      <c r="AV81" s="234"/>
      <c r="AW81" s="221" t="s">
        <v>190</v>
      </c>
      <c r="AX81" s="235"/>
      <c r="AY81" s="220"/>
      <c r="AZ81" s="221" t="s">
        <v>190</v>
      </c>
      <c r="BA81" s="222"/>
      <c r="BB81" s="220"/>
      <c r="BC81" s="221" t="s">
        <v>190</v>
      </c>
      <c r="BD81" s="222"/>
      <c r="BE81" s="220"/>
      <c r="BF81" s="221" t="s">
        <v>190</v>
      </c>
      <c r="BG81" s="222"/>
      <c r="BH81" s="220"/>
      <c r="BI81" s="221" t="s">
        <v>190</v>
      </c>
      <c r="BJ81" s="222"/>
      <c r="BK81" s="229"/>
      <c r="BL81" s="230" t="s">
        <v>190</v>
      </c>
      <c r="BM81" s="231"/>
      <c r="BN81" s="229"/>
      <c r="BO81" s="230" t="s">
        <v>190</v>
      </c>
      <c r="BP81" s="231"/>
      <c r="BQ81" s="229"/>
      <c r="BR81" s="230" t="s">
        <v>190</v>
      </c>
      <c r="BS81" s="231"/>
      <c r="BT81" s="229"/>
      <c r="BU81" s="230" t="s">
        <v>190</v>
      </c>
      <c r="BV81" s="231"/>
      <c r="BW81" s="229"/>
      <c r="BX81" s="230" t="s">
        <v>190</v>
      </c>
      <c r="BY81" s="231"/>
      <c r="BZ81" s="158"/>
      <c r="CA81" s="158"/>
      <c r="CB81" s="186">
        <f t="shared" si="36"/>
        <v>0</v>
      </c>
      <c r="CC81" s="187" t="s">
        <v>190</v>
      </c>
      <c r="CD81" s="188">
        <f t="shared" si="37"/>
        <v>0</v>
      </c>
      <c r="CE81" s="158">
        <f t="shared" si="38"/>
        <v>0</v>
      </c>
      <c r="CG81" s="179">
        <f t="shared" si="39"/>
        <v>0</v>
      </c>
      <c r="CH81" s="191">
        <f t="shared" si="80"/>
        <v>0</v>
      </c>
      <c r="CI81" s="184" t="s">
        <v>190</v>
      </c>
      <c r="CJ81" s="184">
        <f t="shared" si="81"/>
        <v>0</v>
      </c>
      <c r="CK81" s="191">
        <f t="shared" si="82"/>
        <v>0</v>
      </c>
      <c r="CL81" s="184" t="s">
        <v>190</v>
      </c>
      <c r="CM81" s="184">
        <f t="shared" si="83"/>
        <v>0</v>
      </c>
      <c r="CN81" s="191">
        <f t="shared" si="84"/>
        <v>0</v>
      </c>
      <c r="CO81" s="184" t="s">
        <v>190</v>
      </c>
      <c r="CP81" s="184">
        <f t="shared" si="85"/>
        <v>0</v>
      </c>
      <c r="CQ81" s="191">
        <f t="shared" si="86"/>
        <v>0</v>
      </c>
      <c r="CR81" s="184" t="s">
        <v>190</v>
      </c>
      <c r="CS81" s="184">
        <f t="shared" si="87"/>
        <v>0</v>
      </c>
      <c r="CT81" s="191">
        <f t="shared" si="88"/>
        <v>0</v>
      </c>
      <c r="CU81" s="184" t="s">
        <v>190</v>
      </c>
      <c r="CV81" s="184">
        <f t="shared" si="89"/>
        <v>0</v>
      </c>
      <c r="CW81" s="191">
        <f t="shared" si="90"/>
        <v>0</v>
      </c>
      <c r="CX81" s="184" t="s">
        <v>190</v>
      </c>
      <c r="CY81" s="184">
        <f t="shared" si="91"/>
        <v>0</v>
      </c>
      <c r="CZ81" s="191">
        <f t="shared" si="92"/>
        <v>0</v>
      </c>
      <c r="DA81" s="184" t="s">
        <v>190</v>
      </c>
      <c r="DB81" s="192">
        <f t="shared" si="93"/>
        <v>0</v>
      </c>
      <c r="DC81" s="191">
        <f t="shared" si="94"/>
        <v>0</v>
      </c>
      <c r="DD81" s="184" t="s">
        <v>190</v>
      </c>
      <c r="DE81" s="192">
        <f t="shared" si="95"/>
        <v>0</v>
      </c>
      <c r="DF81" s="191">
        <f t="shared" si="96"/>
        <v>0</v>
      </c>
      <c r="DG81" s="184" t="s">
        <v>190</v>
      </c>
      <c r="DH81" s="192">
        <f t="shared" si="97"/>
        <v>0</v>
      </c>
      <c r="DI81" s="191">
        <f t="shared" si="98"/>
        <v>0</v>
      </c>
      <c r="DJ81" s="184" t="s">
        <v>190</v>
      </c>
      <c r="DK81" s="192">
        <f t="shared" si="99"/>
        <v>0</v>
      </c>
      <c r="DL81" s="191">
        <f t="shared" si="100"/>
        <v>0</v>
      </c>
      <c r="DM81" s="184" t="s">
        <v>190</v>
      </c>
      <c r="DN81" s="192">
        <f t="shared" si="101"/>
        <v>0</v>
      </c>
      <c r="DO81" s="191">
        <f t="shared" si="50"/>
        <v>0</v>
      </c>
      <c r="DP81" s="184" t="s">
        <v>190</v>
      </c>
      <c r="DQ81" s="192">
        <f t="shared" si="51"/>
        <v>0</v>
      </c>
      <c r="DR81" s="191">
        <f t="shared" si="52"/>
        <v>0</v>
      </c>
      <c r="DS81" s="184" t="s">
        <v>190</v>
      </c>
      <c r="DT81" s="192">
        <f t="shared" si="53"/>
        <v>0</v>
      </c>
      <c r="DU81" s="191">
        <f t="shared" si="54"/>
        <v>0</v>
      </c>
      <c r="DV81" s="184" t="s">
        <v>190</v>
      </c>
      <c r="DW81" s="192">
        <f t="shared" si="55"/>
        <v>0</v>
      </c>
      <c r="DX81" s="180">
        <f t="shared" si="56"/>
        <v>0</v>
      </c>
      <c r="DY81" s="181" t="s">
        <v>190</v>
      </c>
      <c r="DZ81" s="182">
        <f t="shared" si="57"/>
        <v>0</v>
      </c>
      <c r="EA81" s="191">
        <f t="shared" si="58"/>
        <v>0</v>
      </c>
      <c r="EB81" s="184" t="s">
        <v>190</v>
      </c>
      <c r="EC81" s="192">
        <f t="shared" si="59"/>
        <v>0</v>
      </c>
      <c r="ED81" s="191">
        <f t="shared" si="60"/>
        <v>0</v>
      </c>
      <c r="EE81" s="184" t="s">
        <v>190</v>
      </c>
      <c r="EF81" s="192">
        <f t="shared" si="61"/>
        <v>0</v>
      </c>
      <c r="EG81" s="191">
        <f t="shared" si="62"/>
        <v>0</v>
      </c>
      <c r="EH81" s="184" t="s">
        <v>190</v>
      </c>
      <c r="EI81" s="192">
        <f t="shared" si="63"/>
        <v>0</v>
      </c>
      <c r="EJ81" s="191">
        <f t="shared" si="64"/>
        <v>0</v>
      </c>
      <c r="EK81" s="184" t="s">
        <v>190</v>
      </c>
      <c r="EL81" s="192">
        <f t="shared" si="65"/>
        <v>0</v>
      </c>
      <c r="EM81" s="191">
        <f t="shared" si="66"/>
        <v>0</v>
      </c>
      <c r="EN81" s="184" t="s">
        <v>190</v>
      </c>
      <c r="EO81" s="192">
        <f t="shared" si="67"/>
        <v>0</v>
      </c>
      <c r="EP81" s="191">
        <f t="shared" si="68"/>
        <v>0</v>
      </c>
      <c r="EQ81" s="184" t="s">
        <v>190</v>
      </c>
      <c r="ER81" s="192">
        <f t="shared" si="69"/>
        <v>0</v>
      </c>
      <c r="ES81" s="191">
        <f t="shared" si="70"/>
        <v>0</v>
      </c>
      <c r="ET81" s="184" t="s">
        <v>190</v>
      </c>
      <c r="EU81" s="192">
        <f t="shared" si="71"/>
        <v>0</v>
      </c>
      <c r="EV81" s="191">
        <f t="shared" si="72"/>
        <v>0</v>
      </c>
      <c r="EW81" s="184" t="s">
        <v>190</v>
      </c>
      <c r="EX81" s="192">
        <f t="shared" si="73"/>
        <v>0</v>
      </c>
      <c r="EY81" s="191">
        <f t="shared" si="74"/>
        <v>0</v>
      </c>
      <c r="EZ81" s="184" t="s">
        <v>190</v>
      </c>
      <c r="FA81" s="192">
        <f t="shared" si="75"/>
        <v>0</v>
      </c>
      <c r="FB81" s="191">
        <f t="shared" si="76"/>
        <v>0</v>
      </c>
      <c r="FC81" s="184" t="s">
        <v>190</v>
      </c>
      <c r="FD81" s="192">
        <f t="shared" si="77"/>
        <v>0</v>
      </c>
      <c r="FE81" s="137"/>
      <c r="FF81" s="183">
        <f t="shared" si="78"/>
        <v>0</v>
      </c>
      <c r="FG81" s="187" t="s">
        <v>190</v>
      </c>
      <c r="FH81" s="185">
        <f t="shared" si="79"/>
        <v>0</v>
      </c>
      <c r="FI81" s="158"/>
    </row>
    <row r="82" spans="2:165" ht="12.75" customHeight="1" hidden="1" outlineLevel="1">
      <c r="B82" s="179"/>
      <c r="C82" s="220"/>
      <c r="D82" s="221" t="s">
        <v>190</v>
      </c>
      <c r="E82" s="222"/>
      <c r="F82" s="220"/>
      <c r="G82" s="221" t="s">
        <v>190</v>
      </c>
      <c r="H82" s="222"/>
      <c r="I82" s="220"/>
      <c r="J82" s="221" t="s">
        <v>190</v>
      </c>
      <c r="K82" s="222"/>
      <c r="L82" s="220"/>
      <c r="M82" s="221" t="s">
        <v>190</v>
      </c>
      <c r="N82" s="222"/>
      <c r="O82" s="220"/>
      <c r="P82" s="221" t="s">
        <v>190</v>
      </c>
      <c r="Q82" s="222"/>
      <c r="R82" s="220"/>
      <c r="S82" s="221" t="s">
        <v>190</v>
      </c>
      <c r="T82" s="222"/>
      <c r="U82" s="220"/>
      <c r="V82" s="221" t="s">
        <v>190</v>
      </c>
      <c r="W82" s="222"/>
      <c r="X82" s="220"/>
      <c r="Y82" s="221" t="s">
        <v>190</v>
      </c>
      <c r="Z82" s="222"/>
      <c r="AA82" s="220"/>
      <c r="AB82" s="221" t="s">
        <v>190</v>
      </c>
      <c r="AC82" s="222"/>
      <c r="AD82" s="220"/>
      <c r="AE82" s="221" t="s">
        <v>190</v>
      </c>
      <c r="AF82" s="222"/>
      <c r="AG82" s="220"/>
      <c r="AH82" s="237" t="s">
        <v>190</v>
      </c>
      <c r="AI82" s="222"/>
      <c r="AJ82" s="220"/>
      <c r="AK82" s="237" t="s">
        <v>190</v>
      </c>
      <c r="AL82" s="222"/>
      <c r="AM82" s="220"/>
      <c r="AN82" s="237" t="s">
        <v>190</v>
      </c>
      <c r="AO82" s="222"/>
      <c r="AP82" s="220"/>
      <c r="AQ82" s="237" t="s">
        <v>190</v>
      </c>
      <c r="AR82" s="222"/>
      <c r="AS82" s="220"/>
      <c r="AT82" s="237" t="s">
        <v>190</v>
      </c>
      <c r="AU82" s="222"/>
      <c r="AV82" s="217">
        <v>0</v>
      </c>
      <c r="AW82" s="218" t="s">
        <v>213</v>
      </c>
      <c r="AX82" s="219">
        <v>0</v>
      </c>
      <c r="AY82" s="220"/>
      <c r="AZ82" s="221" t="s">
        <v>190</v>
      </c>
      <c r="BA82" s="222"/>
      <c r="BB82" s="220"/>
      <c r="BC82" s="221" t="s">
        <v>190</v>
      </c>
      <c r="BD82" s="222"/>
      <c r="BE82" s="220"/>
      <c r="BF82" s="221" t="s">
        <v>190</v>
      </c>
      <c r="BG82" s="222"/>
      <c r="BH82" s="220"/>
      <c r="BI82" s="221" t="s">
        <v>190</v>
      </c>
      <c r="BJ82" s="222"/>
      <c r="BK82" s="229"/>
      <c r="BL82" s="230" t="s">
        <v>190</v>
      </c>
      <c r="BM82" s="231"/>
      <c r="BN82" s="229"/>
      <c r="BO82" s="230" t="s">
        <v>190</v>
      </c>
      <c r="BP82" s="231"/>
      <c r="BQ82" s="229"/>
      <c r="BR82" s="230" t="s">
        <v>190</v>
      </c>
      <c r="BS82" s="231"/>
      <c r="BT82" s="229"/>
      <c r="BU82" s="230" t="s">
        <v>190</v>
      </c>
      <c r="BV82" s="231"/>
      <c r="BW82" s="229"/>
      <c r="BX82" s="230" t="s">
        <v>190</v>
      </c>
      <c r="BY82" s="231"/>
      <c r="BZ82" s="158"/>
      <c r="CA82" s="158"/>
      <c r="CB82" s="186">
        <f t="shared" si="36"/>
        <v>0</v>
      </c>
      <c r="CC82" s="187" t="s">
        <v>190</v>
      </c>
      <c r="CD82" s="188">
        <f t="shared" si="37"/>
        <v>0</v>
      </c>
      <c r="CE82" s="158">
        <f t="shared" si="38"/>
        <v>0</v>
      </c>
      <c r="CG82" s="179">
        <f t="shared" si="39"/>
        <v>0</v>
      </c>
      <c r="CH82" s="191">
        <f t="shared" si="80"/>
        <v>0</v>
      </c>
      <c r="CI82" s="184" t="s">
        <v>190</v>
      </c>
      <c r="CJ82" s="184">
        <f t="shared" si="81"/>
        <v>0</v>
      </c>
      <c r="CK82" s="191">
        <f t="shared" si="82"/>
        <v>0</v>
      </c>
      <c r="CL82" s="184" t="s">
        <v>190</v>
      </c>
      <c r="CM82" s="184">
        <f t="shared" si="83"/>
        <v>0</v>
      </c>
      <c r="CN82" s="191">
        <f t="shared" si="84"/>
        <v>0</v>
      </c>
      <c r="CO82" s="184" t="s">
        <v>190</v>
      </c>
      <c r="CP82" s="184">
        <f t="shared" si="85"/>
        <v>0</v>
      </c>
      <c r="CQ82" s="191">
        <f t="shared" si="86"/>
        <v>0</v>
      </c>
      <c r="CR82" s="184" t="s">
        <v>190</v>
      </c>
      <c r="CS82" s="184">
        <f t="shared" si="87"/>
        <v>0</v>
      </c>
      <c r="CT82" s="191">
        <f t="shared" si="88"/>
        <v>0</v>
      </c>
      <c r="CU82" s="184" t="s">
        <v>190</v>
      </c>
      <c r="CV82" s="184">
        <f t="shared" si="89"/>
        <v>0</v>
      </c>
      <c r="CW82" s="191">
        <f t="shared" si="90"/>
        <v>0</v>
      </c>
      <c r="CX82" s="184" t="s">
        <v>190</v>
      </c>
      <c r="CY82" s="184">
        <f t="shared" si="91"/>
        <v>0</v>
      </c>
      <c r="CZ82" s="191">
        <f t="shared" si="92"/>
        <v>0</v>
      </c>
      <c r="DA82" s="184" t="s">
        <v>190</v>
      </c>
      <c r="DB82" s="192">
        <f t="shared" si="93"/>
        <v>0</v>
      </c>
      <c r="DC82" s="191">
        <f t="shared" si="94"/>
        <v>0</v>
      </c>
      <c r="DD82" s="184" t="s">
        <v>190</v>
      </c>
      <c r="DE82" s="192">
        <f t="shared" si="95"/>
        <v>0</v>
      </c>
      <c r="DF82" s="191">
        <f t="shared" si="96"/>
        <v>0</v>
      </c>
      <c r="DG82" s="184" t="s">
        <v>190</v>
      </c>
      <c r="DH82" s="192">
        <f t="shared" si="97"/>
        <v>0</v>
      </c>
      <c r="DI82" s="191">
        <f t="shared" si="98"/>
        <v>0</v>
      </c>
      <c r="DJ82" s="184" t="s">
        <v>190</v>
      </c>
      <c r="DK82" s="192">
        <f t="shared" si="99"/>
        <v>0</v>
      </c>
      <c r="DL82" s="191">
        <f t="shared" si="100"/>
        <v>0</v>
      </c>
      <c r="DM82" s="184" t="s">
        <v>190</v>
      </c>
      <c r="DN82" s="192">
        <f t="shared" si="101"/>
        <v>0</v>
      </c>
      <c r="DO82" s="191">
        <f t="shared" si="50"/>
        <v>0</v>
      </c>
      <c r="DP82" s="184" t="s">
        <v>190</v>
      </c>
      <c r="DQ82" s="192">
        <f t="shared" si="51"/>
        <v>0</v>
      </c>
      <c r="DR82" s="191">
        <f t="shared" si="52"/>
        <v>0</v>
      </c>
      <c r="DS82" s="184" t="s">
        <v>190</v>
      </c>
      <c r="DT82" s="192">
        <f t="shared" si="53"/>
        <v>0</v>
      </c>
      <c r="DU82" s="191">
        <f t="shared" si="54"/>
        <v>0</v>
      </c>
      <c r="DV82" s="184" t="s">
        <v>190</v>
      </c>
      <c r="DW82" s="192">
        <f t="shared" si="55"/>
        <v>0</v>
      </c>
      <c r="DX82" s="191">
        <f t="shared" si="56"/>
        <v>0</v>
      </c>
      <c r="DY82" s="184" t="s">
        <v>190</v>
      </c>
      <c r="DZ82" s="192">
        <f t="shared" si="57"/>
        <v>0</v>
      </c>
      <c r="EA82" s="180">
        <f t="shared" si="58"/>
        <v>0</v>
      </c>
      <c r="EB82" s="181" t="s">
        <v>190</v>
      </c>
      <c r="EC82" s="182">
        <f t="shared" si="59"/>
        <v>0</v>
      </c>
      <c r="ED82" s="191">
        <f t="shared" si="60"/>
        <v>0</v>
      </c>
      <c r="EE82" s="184" t="s">
        <v>190</v>
      </c>
      <c r="EF82" s="192">
        <f t="shared" si="61"/>
        <v>0</v>
      </c>
      <c r="EG82" s="191">
        <f t="shared" si="62"/>
        <v>0</v>
      </c>
      <c r="EH82" s="184" t="s">
        <v>190</v>
      </c>
      <c r="EI82" s="192">
        <f t="shared" si="63"/>
        <v>0</v>
      </c>
      <c r="EJ82" s="191">
        <f t="shared" si="64"/>
        <v>0</v>
      </c>
      <c r="EK82" s="184" t="s">
        <v>190</v>
      </c>
      <c r="EL82" s="192">
        <f t="shared" si="65"/>
        <v>0</v>
      </c>
      <c r="EM82" s="191">
        <f t="shared" si="66"/>
        <v>0</v>
      </c>
      <c r="EN82" s="184" t="s">
        <v>190</v>
      </c>
      <c r="EO82" s="192">
        <f t="shared" si="67"/>
        <v>0</v>
      </c>
      <c r="EP82" s="191">
        <f t="shared" si="68"/>
        <v>0</v>
      </c>
      <c r="EQ82" s="184" t="s">
        <v>190</v>
      </c>
      <c r="ER82" s="192">
        <f t="shared" si="69"/>
        <v>0</v>
      </c>
      <c r="ES82" s="191">
        <f t="shared" si="70"/>
        <v>0</v>
      </c>
      <c r="ET82" s="184" t="s">
        <v>190</v>
      </c>
      <c r="EU82" s="192">
        <f t="shared" si="71"/>
        <v>0</v>
      </c>
      <c r="EV82" s="191">
        <f t="shared" si="72"/>
        <v>0</v>
      </c>
      <c r="EW82" s="184" t="s">
        <v>190</v>
      </c>
      <c r="EX82" s="192">
        <f t="shared" si="73"/>
        <v>0</v>
      </c>
      <c r="EY82" s="191">
        <f t="shared" si="74"/>
        <v>0</v>
      </c>
      <c r="EZ82" s="184" t="s">
        <v>190</v>
      </c>
      <c r="FA82" s="192">
        <f t="shared" si="75"/>
        <v>0</v>
      </c>
      <c r="FB82" s="191">
        <f t="shared" si="76"/>
        <v>0</v>
      </c>
      <c r="FC82" s="184" t="s">
        <v>190</v>
      </c>
      <c r="FD82" s="192">
        <f t="shared" si="77"/>
        <v>0</v>
      </c>
      <c r="FE82" s="137"/>
      <c r="FF82" s="183">
        <f t="shared" si="78"/>
        <v>0</v>
      </c>
      <c r="FG82" s="187" t="s">
        <v>190</v>
      </c>
      <c r="FH82" s="185">
        <f t="shared" si="79"/>
        <v>0</v>
      </c>
      <c r="FI82" s="158"/>
    </row>
    <row r="83" spans="2:165" ht="12.75" customHeight="1" hidden="1" outlineLevel="1">
      <c r="B83" s="179"/>
      <c r="C83" s="220"/>
      <c r="D83" s="221" t="s">
        <v>190</v>
      </c>
      <c r="E83" s="222"/>
      <c r="F83" s="220"/>
      <c r="G83" s="221" t="s">
        <v>190</v>
      </c>
      <c r="H83" s="222"/>
      <c r="I83" s="220"/>
      <c r="J83" s="221" t="s">
        <v>190</v>
      </c>
      <c r="K83" s="222"/>
      <c r="L83" s="220"/>
      <c r="M83" s="221" t="s">
        <v>190</v>
      </c>
      <c r="N83" s="222"/>
      <c r="O83" s="220"/>
      <c r="P83" s="221" t="s">
        <v>190</v>
      </c>
      <c r="Q83" s="222"/>
      <c r="R83" s="220"/>
      <c r="S83" s="221" t="s">
        <v>190</v>
      </c>
      <c r="T83" s="222"/>
      <c r="U83" s="220"/>
      <c r="V83" s="221" t="s">
        <v>190</v>
      </c>
      <c r="W83" s="222"/>
      <c r="X83" s="220"/>
      <c r="Y83" s="221" t="s">
        <v>190</v>
      </c>
      <c r="Z83" s="222"/>
      <c r="AA83" s="220"/>
      <c r="AB83" s="221" t="s">
        <v>190</v>
      </c>
      <c r="AC83" s="222"/>
      <c r="AD83" s="238"/>
      <c r="AE83" s="237" t="s">
        <v>190</v>
      </c>
      <c r="AF83" s="239"/>
      <c r="AG83" s="220"/>
      <c r="AH83" s="221" t="s">
        <v>190</v>
      </c>
      <c r="AI83" s="222"/>
      <c r="AJ83" s="220"/>
      <c r="AK83" s="221" t="s">
        <v>190</v>
      </c>
      <c r="AL83" s="222"/>
      <c r="AM83" s="220"/>
      <c r="AN83" s="221" t="s">
        <v>190</v>
      </c>
      <c r="AO83" s="222"/>
      <c r="AP83" s="220"/>
      <c r="AQ83" s="221" t="s">
        <v>190</v>
      </c>
      <c r="AR83" s="222"/>
      <c r="AS83" s="220"/>
      <c r="AT83" s="221" t="s">
        <v>190</v>
      </c>
      <c r="AU83" s="222"/>
      <c r="AV83" s="220"/>
      <c r="AW83" s="221" t="s">
        <v>190</v>
      </c>
      <c r="AX83" s="222"/>
      <c r="AY83" s="217">
        <v>0</v>
      </c>
      <c r="AZ83" s="218" t="s">
        <v>213</v>
      </c>
      <c r="BA83" s="219">
        <v>0</v>
      </c>
      <c r="BB83" s="220"/>
      <c r="BC83" s="221" t="s">
        <v>190</v>
      </c>
      <c r="BD83" s="222"/>
      <c r="BE83" s="220"/>
      <c r="BF83" s="221" t="s">
        <v>190</v>
      </c>
      <c r="BG83" s="222"/>
      <c r="BH83" s="220"/>
      <c r="BI83" s="221" t="s">
        <v>190</v>
      </c>
      <c r="BJ83" s="222"/>
      <c r="BK83" s="229"/>
      <c r="BL83" s="230" t="s">
        <v>190</v>
      </c>
      <c r="BM83" s="231"/>
      <c r="BN83" s="229"/>
      <c r="BO83" s="230" t="s">
        <v>190</v>
      </c>
      <c r="BP83" s="231"/>
      <c r="BQ83" s="229"/>
      <c r="BR83" s="230" t="s">
        <v>190</v>
      </c>
      <c r="BS83" s="231"/>
      <c r="BT83" s="229"/>
      <c r="BU83" s="230" t="s">
        <v>190</v>
      </c>
      <c r="BV83" s="231"/>
      <c r="BW83" s="229"/>
      <c r="BX83" s="230" t="s">
        <v>190</v>
      </c>
      <c r="BY83" s="231"/>
      <c r="BZ83" s="158"/>
      <c r="CA83" s="158"/>
      <c r="CB83" s="186">
        <f t="shared" si="36"/>
        <v>0</v>
      </c>
      <c r="CC83" s="184" t="s">
        <v>190</v>
      </c>
      <c r="CD83" s="188">
        <f t="shared" si="37"/>
        <v>0</v>
      </c>
      <c r="CE83" s="158">
        <f t="shared" si="38"/>
        <v>0</v>
      </c>
      <c r="CG83" s="179">
        <f t="shared" si="39"/>
        <v>0</v>
      </c>
      <c r="CH83" s="191">
        <f t="shared" si="80"/>
        <v>0</v>
      </c>
      <c r="CI83" s="184" t="s">
        <v>190</v>
      </c>
      <c r="CJ83" s="184">
        <f t="shared" si="81"/>
        <v>0</v>
      </c>
      <c r="CK83" s="191">
        <f t="shared" si="82"/>
        <v>0</v>
      </c>
      <c r="CL83" s="184" t="s">
        <v>190</v>
      </c>
      <c r="CM83" s="184">
        <f t="shared" si="83"/>
        <v>0</v>
      </c>
      <c r="CN83" s="191">
        <f t="shared" si="84"/>
        <v>0</v>
      </c>
      <c r="CO83" s="184" t="s">
        <v>190</v>
      </c>
      <c r="CP83" s="184">
        <f t="shared" si="85"/>
        <v>0</v>
      </c>
      <c r="CQ83" s="191">
        <f t="shared" si="86"/>
        <v>0</v>
      </c>
      <c r="CR83" s="184" t="s">
        <v>190</v>
      </c>
      <c r="CS83" s="184">
        <f t="shared" si="87"/>
        <v>0</v>
      </c>
      <c r="CT83" s="191">
        <f t="shared" si="88"/>
        <v>0</v>
      </c>
      <c r="CU83" s="184" t="s">
        <v>190</v>
      </c>
      <c r="CV83" s="184">
        <f t="shared" si="89"/>
        <v>0</v>
      </c>
      <c r="CW83" s="191">
        <f t="shared" si="90"/>
        <v>0</v>
      </c>
      <c r="CX83" s="184" t="s">
        <v>190</v>
      </c>
      <c r="CY83" s="184">
        <f t="shared" si="91"/>
        <v>0</v>
      </c>
      <c r="CZ83" s="191">
        <f t="shared" si="92"/>
        <v>0</v>
      </c>
      <c r="DA83" s="184" t="s">
        <v>190</v>
      </c>
      <c r="DB83" s="192">
        <f t="shared" si="93"/>
        <v>0</v>
      </c>
      <c r="DC83" s="191">
        <f t="shared" si="94"/>
        <v>0</v>
      </c>
      <c r="DD83" s="184" t="s">
        <v>190</v>
      </c>
      <c r="DE83" s="192">
        <f t="shared" si="95"/>
        <v>0</v>
      </c>
      <c r="DF83" s="191">
        <f t="shared" si="96"/>
        <v>0</v>
      </c>
      <c r="DG83" s="184" t="s">
        <v>190</v>
      </c>
      <c r="DH83" s="192">
        <f t="shared" si="97"/>
        <v>0</v>
      </c>
      <c r="DI83" s="191">
        <f t="shared" si="98"/>
        <v>0</v>
      </c>
      <c r="DJ83" s="184" t="s">
        <v>190</v>
      </c>
      <c r="DK83" s="192">
        <f t="shared" si="99"/>
        <v>0</v>
      </c>
      <c r="DL83" s="191">
        <f t="shared" si="100"/>
        <v>0</v>
      </c>
      <c r="DM83" s="184" t="s">
        <v>190</v>
      </c>
      <c r="DN83" s="192">
        <f t="shared" si="101"/>
        <v>0</v>
      </c>
      <c r="DO83" s="191">
        <f t="shared" si="50"/>
        <v>0</v>
      </c>
      <c r="DP83" s="184" t="s">
        <v>190</v>
      </c>
      <c r="DQ83" s="192">
        <f t="shared" si="51"/>
        <v>0</v>
      </c>
      <c r="DR83" s="191">
        <f t="shared" si="52"/>
        <v>0</v>
      </c>
      <c r="DS83" s="184" t="s">
        <v>190</v>
      </c>
      <c r="DT83" s="192">
        <f t="shared" si="53"/>
        <v>0</v>
      </c>
      <c r="DU83" s="191">
        <f t="shared" si="54"/>
        <v>0</v>
      </c>
      <c r="DV83" s="184" t="s">
        <v>190</v>
      </c>
      <c r="DW83" s="192">
        <f t="shared" si="55"/>
        <v>0</v>
      </c>
      <c r="DX83" s="191">
        <f t="shared" si="56"/>
        <v>0</v>
      </c>
      <c r="DY83" s="184" t="s">
        <v>190</v>
      </c>
      <c r="DZ83" s="192">
        <f t="shared" si="57"/>
        <v>0</v>
      </c>
      <c r="EA83" s="191">
        <f t="shared" si="58"/>
        <v>0</v>
      </c>
      <c r="EB83" s="184" t="s">
        <v>190</v>
      </c>
      <c r="EC83" s="192">
        <f t="shared" si="59"/>
        <v>0</v>
      </c>
      <c r="ED83" s="180">
        <f t="shared" si="60"/>
        <v>0</v>
      </c>
      <c r="EE83" s="181" t="s">
        <v>190</v>
      </c>
      <c r="EF83" s="182">
        <f t="shared" si="61"/>
        <v>0</v>
      </c>
      <c r="EG83" s="191">
        <f t="shared" si="62"/>
        <v>0</v>
      </c>
      <c r="EH83" s="184" t="s">
        <v>190</v>
      </c>
      <c r="EI83" s="192">
        <f t="shared" si="63"/>
        <v>0</v>
      </c>
      <c r="EJ83" s="191">
        <f t="shared" si="64"/>
        <v>0</v>
      </c>
      <c r="EK83" s="184" t="s">
        <v>190</v>
      </c>
      <c r="EL83" s="192">
        <f t="shared" si="65"/>
        <v>0</v>
      </c>
      <c r="EM83" s="191">
        <f t="shared" si="66"/>
        <v>0</v>
      </c>
      <c r="EN83" s="184" t="s">
        <v>190</v>
      </c>
      <c r="EO83" s="192">
        <f t="shared" si="67"/>
        <v>0</v>
      </c>
      <c r="EP83" s="191">
        <f t="shared" si="68"/>
        <v>0</v>
      </c>
      <c r="EQ83" s="184" t="s">
        <v>190</v>
      </c>
      <c r="ER83" s="192">
        <f t="shared" si="69"/>
        <v>0</v>
      </c>
      <c r="ES83" s="191">
        <f t="shared" si="70"/>
        <v>0</v>
      </c>
      <c r="ET83" s="184" t="s">
        <v>190</v>
      </c>
      <c r="EU83" s="192">
        <f t="shared" si="71"/>
        <v>0</v>
      </c>
      <c r="EV83" s="191">
        <f t="shared" si="72"/>
        <v>0</v>
      </c>
      <c r="EW83" s="184" t="s">
        <v>190</v>
      </c>
      <c r="EX83" s="192">
        <f t="shared" si="73"/>
        <v>0</v>
      </c>
      <c r="EY83" s="191">
        <f t="shared" si="74"/>
        <v>0</v>
      </c>
      <c r="EZ83" s="184" t="s">
        <v>190</v>
      </c>
      <c r="FA83" s="192">
        <f t="shared" si="75"/>
        <v>0</v>
      </c>
      <c r="FB83" s="191">
        <f t="shared" si="76"/>
        <v>0</v>
      </c>
      <c r="FC83" s="184" t="s">
        <v>190</v>
      </c>
      <c r="FD83" s="192">
        <f t="shared" si="77"/>
        <v>0</v>
      </c>
      <c r="FE83" s="137"/>
      <c r="FF83" s="183">
        <f t="shared" si="78"/>
        <v>0</v>
      </c>
      <c r="FG83" s="187" t="s">
        <v>190</v>
      </c>
      <c r="FH83" s="185">
        <f t="shared" si="79"/>
        <v>0</v>
      </c>
      <c r="FI83" s="158"/>
    </row>
    <row r="84" spans="2:165" ht="12.75" customHeight="1" hidden="1" outlineLevel="1">
      <c r="B84" s="179"/>
      <c r="C84" s="220"/>
      <c r="D84" s="221" t="s">
        <v>190</v>
      </c>
      <c r="E84" s="222"/>
      <c r="F84" s="220"/>
      <c r="G84" s="221" t="s">
        <v>190</v>
      </c>
      <c r="H84" s="222"/>
      <c r="I84" s="220"/>
      <c r="J84" s="221" t="s">
        <v>190</v>
      </c>
      <c r="K84" s="222"/>
      <c r="L84" s="220"/>
      <c r="M84" s="221" t="s">
        <v>190</v>
      </c>
      <c r="N84" s="222"/>
      <c r="O84" s="220"/>
      <c r="P84" s="221" t="s">
        <v>190</v>
      </c>
      <c r="Q84" s="222"/>
      <c r="R84" s="220"/>
      <c r="S84" s="221" t="s">
        <v>190</v>
      </c>
      <c r="T84" s="222"/>
      <c r="U84" s="220"/>
      <c r="V84" s="221" t="s">
        <v>190</v>
      </c>
      <c r="W84" s="222"/>
      <c r="X84" s="220"/>
      <c r="Y84" s="221" t="s">
        <v>190</v>
      </c>
      <c r="Z84" s="222"/>
      <c r="AA84" s="220"/>
      <c r="AB84" s="221" t="s">
        <v>190</v>
      </c>
      <c r="AC84" s="222"/>
      <c r="AD84" s="220"/>
      <c r="AE84" s="221" t="s">
        <v>190</v>
      </c>
      <c r="AF84" s="222"/>
      <c r="AG84" s="220"/>
      <c r="AH84" s="221" t="s">
        <v>190</v>
      </c>
      <c r="AI84" s="222"/>
      <c r="AJ84" s="220"/>
      <c r="AK84" s="221" t="s">
        <v>190</v>
      </c>
      <c r="AL84" s="222"/>
      <c r="AM84" s="220"/>
      <c r="AN84" s="221" t="s">
        <v>190</v>
      </c>
      <c r="AO84" s="222"/>
      <c r="AP84" s="220"/>
      <c r="AQ84" s="221" t="s">
        <v>190</v>
      </c>
      <c r="AR84" s="222"/>
      <c r="AS84" s="220"/>
      <c r="AT84" s="221" t="s">
        <v>190</v>
      </c>
      <c r="AU84" s="222"/>
      <c r="AV84" s="220"/>
      <c r="AW84" s="221" t="s">
        <v>190</v>
      </c>
      <c r="AX84" s="222"/>
      <c r="AY84" s="220"/>
      <c r="AZ84" s="221" t="s">
        <v>190</v>
      </c>
      <c r="BA84" s="222"/>
      <c r="BB84" s="217">
        <v>0</v>
      </c>
      <c r="BC84" s="218" t="s">
        <v>213</v>
      </c>
      <c r="BD84" s="219">
        <v>0</v>
      </c>
      <c r="BE84" s="220"/>
      <c r="BF84" s="221" t="s">
        <v>190</v>
      </c>
      <c r="BG84" s="222"/>
      <c r="BH84" s="220"/>
      <c r="BI84" s="221" t="s">
        <v>190</v>
      </c>
      <c r="BJ84" s="222"/>
      <c r="BK84" s="229"/>
      <c r="BL84" s="230" t="s">
        <v>190</v>
      </c>
      <c r="BM84" s="231"/>
      <c r="BN84" s="229"/>
      <c r="BO84" s="230" t="s">
        <v>190</v>
      </c>
      <c r="BP84" s="231"/>
      <c r="BQ84" s="229"/>
      <c r="BR84" s="230" t="s">
        <v>190</v>
      </c>
      <c r="BS84" s="231"/>
      <c r="BT84" s="229"/>
      <c r="BU84" s="230" t="s">
        <v>190</v>
      </c>
      <c r="BV84" s="231"/>
      <c r="BW84" s="229"/>
      <c r="BX84" s="230" t="s">
        <v>190</v>
      </c>
      <c r="BY84" s="231"/>
      <c r="BZ84" s="158"/>
      <c r="CA84" s="158"/>
      <c r="CB84" s="186">
        <f t="shared" si="36"/>
        <v>0</v>
      </c>
      <c r="CC84" s="184" t="s">
        <v>190</v>
      </c>
      <c r="CD84" s="188">
        <f t="shared" si="37"/>
        <v>0</v>
      </c>
      <c r="CE84" s="158">
        <f t="shared" si="38"/>
        <v>0</v>
      </c>
      <c r="CG84" s="179">
        <f t="shared" si="39"/>
        <v>0</v>
      </c>
      <c r="CH84" s="191">
        <f t="shared" si="80"/>
        <v>0</v>
      </c>
      <c r="CI84" s="184" t="s">
        <v>190</v>
      </c>
      <c r="CJ84" s="184">
        <f t="shared" si="81"/>
        <v>0</v>
      </c>
      <c r="CK84" s="191">
        <f t="shared" si="82"/>
        <v>0</v>
      </c>
      <c r="CL84" s="184" t="s">
        <v>190</v>
      </c>
      <c r="CM84" s="184">
        <f t="shared" si="83"/>
        <v>0</v>
      </c>
      <c r="CN84" s="191">
        <f t="shared" si="84"/>
        <v>0</v>
      </c>
      <c r="CO84" s="184" t="s">
        <v>190</v>
      </c>
      <c r="CP84" s="184">
        <f t="shared" si="85"/>
        <v>0</v>
      </c>
      <c r="CQ84" s="191">
        <f t="shared" si="86"/>
        <v>0</v>
      </c>
      <c r="CR84" s="184" t="s">
        <v>190</v>
      </c>
      <c r="CS84" s="184">
        <f t="shared" si="87"/>
        <v>0</v>
      </c>
      <c r="CT84" s="191">
        <f t="shared" si="88"/>
        <v>0</v>
      </c>
      <c r="CU84" s="184" t="s">
        <v>190</v>
      </c>
      <c r="CV84" s="184">
        <f t="shared" si="89"/>
        <v>0</v>
      </c>
      <c r="CW84" s="191">
        <f t="shared" si="90"/>
        <v>0</v>
      </c>
      <c r="CX84" s="184" t="s">
        <v>190</v>
      </c>
      <c r="CY84" s="184">
        <f t="shared" si="91"/>
        <v>0</v>
      </c>
      <c r="CZ84" s="191">
        <f t="shared" si="92"/>
        <v>0</v>
      </c>
      <c r="DA84" s="184" t="s">
        <v>190</v>
      </c>
      <c r="DB84" s="192">
        <f t="shared" si="93"/>
        <v>0</v>
      </c>
      <c r="DC84" s="191">
        <f t="shared" si="94"/>
        <v>0</v>
      </c>
      <c r="DD84" s="184" t="s">
        <v>190</v>
      </c>
      <c r="DE84" s="192">
        <f t="shared" si="95"/>
        <v>0</v>
      </c>
      <c r="DF84" s="191">
        <f t="shared" si="96"/>
        <v>0</v>
      </c>
      <c r="DG84" s="184" t="s">
        <v>190</v>
      </c>
      <c r="DH84" s="192">
        <f t="shared" si="97"/>
        <v>0</v>
      </c>
      <c r="DI84" s="191">
        <f t="shared" si="98"/>
        <v>0</v>
      </c>
      <c r="DJ84" s="184" t="s">
        <v>190</v>
      </c>
      <c r="DK84" s="192">
        <f t="shared" si="99"/>
        <v>0</v>
      </c>
      <c r="DL84" s="191">
        <f t="shared" si="100"/>
        <v>0</v>
      </c>
      <c r="DM84" s="184" t="s">
        <v>190</v>
      </c>
      <c r="DN84" s="192">
        <f t="shared" si="101"/>
        <v>0</v>
      </c>
      <c r="DO84" s="191">
        <f t="shared" si="50"/>
        <v>0</v>
      </c>
      <c r="DP84" s="184" t="s">
        <v>190</v>
      </c>
      <c r="DQ84" s="192">
        <f t="shared" si="51"/>
        <v>0</v>
      </c>
      <c r="DR84" s="191">
        <f t="shared" si="52"/>
        <v>0</v>
      </c>
      <c r="DS84" s="184" t="s">
        <v>190</v>
      </c>
      <c r="DT84" s="192">
        <f t="shared" si="53"/>
        <v>0</v>
      </c>
      <c r="DU84" s="191">
        <f t="shared" si="54"/>
        <v>0</v>
      </c>
      <c r="DV84" s="184" t="s">
        <v>190</v>
      </c>
      <c r="DW84" s="192">
        <f t="shared" si="55"/>
        <v>0</v>
      </c>
      <c r="DX84" s="191">
        <f t="shared" si="56"/>
        <v>0</v>
      </c>
      <c r="DY84" s="184" t="s">
        <v>190</v>
      </c>
      <c r="DZ84" s="192">
        <f t="shared" si="57"/>
        <v>0</v>
      </c>
      <c r="EA84" s="191">
        <f t="shared" si="58"/>
        <v>0</v>
      </c>
      <c r="EB84" s="184" t="s">
        <v>190</v>
      </c>
      <c r="EC84" s="192">
        <f t="shared" si="59"/>
        <v>0</v>
      </c>
      <c r="ED84" s="29">
        <f t="shared" si="60"/>
        <v>0</v>
      </c>
      <c r="EE84" s="30" t="s">
        <v>190</v>
      </c>
      <c r="EF84" s="31">
        <f t="shared" si="61"/>
        <v>0</v>
      </c>
      <c r="EG84" s="180">
        <f t="shared" si="62"/>
        <v>0</v>
      </c>
      <c r="EH84" s="181" t="s">
        <v>190</v>
      </c>
      <c r="EI84" s="182">
        <f t="shared" si="63"/>
        <v>0</v>
      </c>
      <c r="EJ84" s="191">
        <f t="shared" si="64"/>
        <v>0</v>
      </c>
      <c r="EK84" s="184" t="s">
        <v>190</v>
      </c>
      <c r="EL84" s="192">
        <f t="shared" si="65"/>
        <v>0</v>
      </c>
      <c r="EM84" s="191">
        <f t="shared" si="66"/>
        <v>0</v>
      </c>
      <c r="EN84" s="184" t="s">
        <v>190</v>
      </c>
      <c r="EO84" s="192">
        <f t="shared" si="67"/>
        <v>0</v>
      </c>
      <c r="EP84" s="191">
        <f t="shared" si="68"/>
        <v>0</v>
      </c>
      <c r="EQ84" s="184" t="s">
        <v>190</v>
      </c>
      <c r="ER84" s="192">
        <f t="shared" si="69"/>
        <v>0</v>
      </c>
      <c r="ES84" s="191">
        <f t="shared" si="70"/>
        <v>0</v>
      </c>
      <c r="ET84" s="184" t="s">
        <v>190</v>
      </c>
      <c r="EU84" s="192">
        <f t="shared" si="71"/>
        <v>0</v>
      </c>
      <c r="EV84" s="191">
        <f t="shared" si="72"/>
        <v>0</v>
      </c>
      <c r="EW84" s="184" t="s">
        <v>190</v>
      </c>
      <c r="EX84" s="192">
        <f t="shared" si="73"/>
        <v>0</v>
      </c>
      <c r="EY84" s="191">
        <f t="shared" si="74"/>
        <v>0</v>
      </c>
      <c r="EZ84" s="184" t="s">
        <v>190</v>
      </c>
      <c r="FA84" s="192">
        <f t="shared" si="75"/>
        <v>0</v>
      </c>
      <c r="FB84" s="191">
        <f t="shared" si="76"/>
        <v>0</v>
      </c>
      <c r="FC84" s="184" t="s">
        <v>190</v>
      </c>
      <c r="FD84" s="192">
        <f t="shared" si="77"/>
        <v>0</v>
      </c>
      <c r="FE84" s="137"/>
      <c r="FF84" s="183">
        <f t="shared" si="78"/>
        <v>0</v>
      </c>
      <c r="FG84" s="187" t="s">
        <v>190</v>
      </c>
      <c r="FH84" s="185">
        <f t="shared" si="79"/>
        <v>0</v>
      </c>
      <c r="FI84" s="158"/>
    </row>
    <row r="85" spans="2:165" ht="12.75" customHeight="1" hidden="1" outlineLevel="1">
      <c r="B85" s="179"/>
      <c r="C85" s="220"/>
      <c r="D85" s="221" t="s">
        <v>190</v>
      </c>
      <c r="E85" s="222"/>
      <c r="F85" s="220"/>
      <c r="G85" s="221" t="s">
        <v>190</v>
      </c>
      <c r="H85" s="222"/>
      <c r="I85" s="220"/>
      <c r="J85" s="221" t="s">
        <v>190</v>
      </c>
      <c r="K85" s="222"/>
      <c r="L85" s="220"/>
      <c r="M85" s="221" t="s">
        <v>190</v>
      </c>
      <c r="N85" s="222"/>
      <c r="O85" s="220"/>
      <c r="P85" s="221" t="s">
        <v>190</v>
      </c>
      <c r="Q85" s="222"/>
      <c r="R85" s="220"/>
      <c r="S85" s="221" t="s">
        <v>190</v>
      </c>
      <c r="T85" s="222"/>
      <c r="U85" s="220"/>
      <c r="V85" s="221" t="s">
        <v>190</v>
      </c>
      <c r="W85" s="222"/>
      <c r="X85" s="220"/>
      <c r="Y85" s="221" t="s">
        <v>190</v>
      </c>
      <c r="Z85" s="222"/>
      <c r="AA85" s="220"/>
      <c r="AB85" s="221" t="s">
        <v>190</v>
      </c>
      <c r="AC85" s="222"/>
      <c r="AD85" s="220"/>
      <c r="AE85" s="221" t="s">
        <v>190</v>
      </c>
      <c r="AF85" s="222"/>
      <c r="AG85" s="220"/>
      <c r="AH85" s="221" t="s">
        <v>190</v>
      </c>
      <c r="AI85" s="222"/>
      <c r="AJ85" s="220"/>
      <c r="AK85" s="221" t="s">
        <v>190</v>
      </c>
      <c r="AL85" s="222"/>
      <c r="AM85" s="220"/>
      <c r="AN85" s="221" t="s">
        <v>190</v>
      </c>
      <c r="AO85" s="222"/>
      <c r="AP85" s="220"/>
      <c r="AQ85" s="221" t="s">
        <v>190</v>
      </c>
      <c r="AR85" s="222"/>
      <c r="AS85" s="220"/>
      <c r="AT85" s="221" t="s">
        <v>190</v>
      </c>
      <c r="AU85" s="222"/>
      <c r="AV85" s="220"/>
      <c r="AW85" s="221" t="s">
        <v>190</v>
      </c>
      <c r="AX85" s="222"/>
      <c r="AY85" s="220"/>
      <c r="AZ85" s="221" t="s">
        <v>190</v>
      </c>
      <c r="BA85" s="222"/>
      <c r="BB85" s="220"/>
      <c r="BC85" s="221" t="s">
        <v>190</v>
      </c>
      <c r="BD85" s="222"/>
      <c r="BE85" s="217">
        <v>0</v>
      </c>
      <c r="BF85" s="218" t="s">
        <v>213</v>
      </c>
      <c r="BG85" s="219">
        <v>0</v>
      </c>
      <c r="BH85" s="220"/>
      <c r="BI85" s="221" t="s">
        <v>190</v>
      </c>
      <c r="BJ85" s="222"/>
      <c r="BK85" s="229"/>
      <c r="BL85" s="230" t="s">
        <v>190</v>
      </c>
      <c r="BM85" s="231"/>
      <c r="BN85" s="229"/>
      <c r="BO85" s="230" t="s">
        <v>190</v>
      </c>
      <c r="BP85" s="231"/>
      <c r="BQ85" s="229"/>
      <c r="BR85" s="230" t="s">
        <v>190</v>
      </c>
      <c r="BS85" s="231"/>
      <c r="BT85" s="229"/>
      <c r="BU85" s="230" t="s">
        <v>190</v>
      </c>
      <c r="BV85" s="231"/>
      <c r="BW85" s="229"/>
      <c r="BX85" s="230" t="s">
        <v>190</v>
      </c>
      <c r="BY85" s="231"/>
      <c r="BZ85" s="158"/>
      <c r="CA85" s="158"/>
      <c r="CB85" s="186">
        <f t="shared" si="36"/>
        <v>0</v>
      </c>
      <c r="CC85" s="184" t="s">
        <v>190</v>
      </c>
      <c r="CD85" s="188">
        <f t="shared" si="37"/>
        <v>0</v>
      </c>
      <c r="CE85" s="158">
        <f t="shared" si="38"/>
        <v>0</v>
      </c>
      <c r="CG85" s="179">
        <f t="shared" si="39"/>
        <v>0</v>
      </c>
      <c r="CH85" s="191">
        <f t="shared" si="80"/>
        <v>0</v>
      </c>
      <c r="CI85" s="184" t="s">
        <v>190</v>
      </c>
      <c r="CJ85" s="184">
        <f t="shared" si="81"/>
        <v>0</v>
      </c>
      <c r="CK85" s="191">
        <f t="shared" si="82"/>
        <v>0</v>
      </c>
      <c r="CL85" s="184" t="s">
        <v>190</v>
      </c>
      <c r="CM85" s="184">
        <f t="shared" si="83"/>
        <v>0</v>
      </c>
      <c r="CN85" s="191">
        <f t="shared" si="84"/>
        <v>0</v>
      </c>
      <c r="CO85" s="184" t="s">
        <v>190</v>
      </c>
      <c r="CP85" s="184">
        <f t="shared" si="85"/>
        <v>0</v>
      </c>
      <c r="CQ85" s="191">
        <f t="shared" si="86"/>
        <v>0</v>
      </c>
      <c r="CR85" s="184" t="s">
        <v>190</v>
      </c>
      <c r="CS85" s="184">
        <f t="shared" si="87"/>
        <v>0</v>
      </c>
      <c r="CT85" s="191">
        <f t="shared" si="88"/>
        <v>0</v>
      </c>
      <c r="CU85" s="184" t="s">
        <v>190</v>
      </c>
      <c r="CV85" s="184">
        <f t="shared" si="89"/>
        <v>0</v>
      </c>
      <c r="CW85" s="191">
        <f t="shared" si="90"/>
        <v>0</v>
      </c>
      <c r="CX85" s="184" t="s">
        <v>190</v>
      </c>
      <c r="CY85" s="184">
        <f t="shared" si="91"/>
        <v>0</v>
      </c>
      <c r="CZ85" s="191">
        <f t="shared" si="92"/>
        <v>0</v>
      </c>
      <c r="DA85" s="184" t="s">
        <v>190</v>
      </c>
      <c r="DB85" s="192">
        <f t="shared" si="93"/>
        <v>0</v>
      </c>
      <c r="DC85" s="191">
        <f t="shared" si="94"/>
        <v>0</v>
      </c>
      <c r="DD85" s="184" t="s">
        <v>190</v>
      </c>
      <c r="DE85" s="192">
        <f t="shared" si="95"/>
        <v>0</v>
      </c>
      <c r="DF85" s="191">
        <f t="shared" si="96"/>
        <v>0</v>
      </c>
      <c r="DG85" s="184" t="s">
        <v>190</v>
      </c>
      <c r="DH85" s="192">
        <f t="shared" si="97"/>
        <v>0</v>
      </c>
      <c r="DI85" s="191">
        <f t="shared" si="98"/>
        <v>0</v>
      </c>
      <c r="DJ85" s="184" t="s">
        <v>190</v>
      </c>
      <c r="DK85" s="192">
        <f t="shared" si="99"/>
        <v>0</v>
      </c>
      <c r="DL85" s="191">
        <f t="shared" si="100"/>
        <v>0</v>
      </c>
      <c r="DM85" s="184" t="s">
        <v>190</v>
      </c>
      <c r="DN85" s="192">
        <f t="shared" si="101"/>
        <v>0</v>
      </c>
      <c r="DO85" s="191">
        <f t="shared" si="50"/>
        <v>0</v>
      </c>
      <c r="DP85" s="184" t="s">
        <v>190</v>
      </c>
      <c r="DQ85" s="192">
        <f t="shared" si="51"/>
        <v>0</v>
      </c>
      <c r="DR85" s="191">
        <f t="shared" si="52"/>
        <v>0</v>
      </c>
      <c r="DS85" s="184" t="s">
        <v>190</v>
      </c>
      <c r="DT85" s="192">
        <f t="shared" si="53"/>
        <v>0</v>
      </c>
      <c r="DU85" s="191">
        <f t="shared" si="54"/>
        <v>0</v>
      </c>
      <c r="DV85" s="184" t="s">
        <v>190</v>
      </c>
      <c r="DW85" s="192">
        <f t="shared" si="55"/>
        <v>0</v>
      </c>
      <c r="DX85" s="191">
        <f t="shared" si="56"/>
        <v>0</v>
      </c>
      <c r="DY85" s="184" t="s">
        <v>190</v>
      </c>
      <c r="DZ85" s="192">
        <f t="shared" si="57"/>
        <v>0</v>
      </c>
      <c r="EA85" s="191">
        <f t="shared" si="58"/>
        <v>0</v>
      </c>
      <c r="EB85" s="184" t="s">
        <v>190</v>
      </c>
      <c r="EC85" s="192">
        <f t="shared" si="59"/>
        <v>0</v>
      </c>
      <c r="ED85" s="29">
        <f t="shared" si="60"/>
        <v>0</v>
      </c>
      <c r="EE85" s="30" t="s">
        <v>190</v>
      </c>
      <c r="EF85" s="31">
        <f t="shared" si="61"/>
        <v>0</v>
      </c>
      <c r="EG85" s="191">
        <f t="shared" si="62"/>
        <v>0</v>
      </c>
      <c r="EH85" s="184" t="s">
        <v>190</v>
      </c>
      <c r="EI85" s="192">
        <f t="shared" si="63"/>
        <v>0</v>
      </c>
      <c r="EJ85" s="180">
        <f t="shared" si="64"/>
        <v>0</v>
      </c>
      <c r="EK85" s="181" t="s">
        <v>190</v>
      </c>
      <c r="EL85" s="182">
        <f t="shared" si="65"/>
        <v>0</v>
      </c>
      <c r="EM85" s="191">
        <f t="shared" si="66"/>
        <v>0</v>
      </c>
      <c r="EN85" s="184" t="s">
        <v>190</v>
      </c>
      <c r="EO85" s="192">
        <f t="shared" si="67"/>
        <v>0</v>
      </c>
      <c r="EP85" s="191">
        <f t="shared" si="68"/>
        <v>0</v>
      </c>
      <c r="EQ85" s="184" t="s">
        <v>190</v>
      </c>
      <c r="ER85" s="192">
        <f t="shared" si="69"/>
        <v>0</v>
      </c>
      <c r="ES85" s="191">
        <f t="shared" si="70"/>
        <v>0</v>
      </c>
      <c r="ET85" s="184" t="s">
        <v>190</v>
      </c>
      <c r="EU85" s="192">
        <f t="shared" si="71"/>
        <v>0</v>
      </c>
      <c r="EV85" s="191">
        <f t="shared" si="72"/>
        <v>0</v>
      </c>
      <c r="EW85" s="184" t="s">
        <v>190</v>
      </c>
      <c r="EX85" s="192">
        <f t="shared" si="73"/>
        <v>0</v>
      </c>
      <c r="EY85" s="191">
        <f t="shared" si="74"/>
        <v>0</v>
      </c>
      <c r="EZ85" s="184" t="s">
        <v>190</v>
      </c>
      <c r="FA85" s="192">
        <f t="shared" si="75"/>
        <v>0</v>
      </c>
      <c r="FB85" s="191">
        <f t="shared" si="76"/>
        <v>0</v>
      </c>
      <c r="FC85" s="184" t="s">
        <v>190</v>
      </c>
      <c r="FD85" s="192">
        <f t="shared" si="77"/>
        <v>0</v>
      </c>
      <c r="FE85" s="137"/>
      <c r="FF85" s="183">
        <f t="shared" si="78"/>
        <v>0</v>
      </c>
      <c r="FG85" s="187" t="s">
        <v>190</v>
      </c>
      <c r="FH85" s="185">
        <f t="shared" si="79"/>
        <v>0</v>
      </c>
      <c r="FI85" s="158"/>
    </row>
    <row r="86" spans="2:165" ht="12.75" customHeight="1" hidden="1" outlineLevel="1">
      <c r="B86" s="179"/>
      <c r="C86" s="220"/>
      <c r="D86" s="221" t="s">
        <v>190</v>
      </c>
      <c r="E86" s="222"/>
      <c r="F86" s="220"/>
      <c r="G86" s="221" t="s">
        <v>190</v>
      </c>
      <c r="H86" s="222"/>
      <c r="I86" s="220"/>
      <c r="J86" s="221" t="s">
        <v>190</v>
      </c>
      <c r="K86" s="222"/>
      <c r="L86" s="220"/>
      <c r="M86" s="221" t="s">
        <v>190</v>
      </c>
      <c r="N86" s="222"/>
      <c r="O86" s="220"/>
      <c r="P86" s="221" t="s">
        <v>190</v>
      </c>
      <c r="Q86" s="222"/>
      <c r="R86" s="220"/>
      <c r="S86" s="221" t="s">
        <v>190</v>
      </c>
      <c r="T86" s="222"/>
      <c r="U86" s="220"/>
      <c r="V86" s="221" t="s">
        <v>190</v>
      </c>
      <c r="W86" s="222"/>
      <c r="X86" s="220"/>
      <c r="Y86" s="221" t="s">
        <v>190</v>
      </c>
      <c r="Z86" s="222"/>
      <c r="AA86" s="220"/>
      <c r="AB86" s="221" t="s">
        <v>190</v>
      </c>
      <c r="AC86" s="222"/>
      <c r="AD86" s="220"/>
      <c r="AE86" s="221" t="s">
        <v>190</v>
      </c>
      <c r="AF86" s="222"/>
      <c r="AG86" s="220"/>
      <c r="AH86" s="221" t="s">
        <v>190</v>
      </c>
      <c r="AI86" s="222"/>
      <c r="AJ86" s="220"/>
      <c r="AK86" s="221" t="s">
        <v>190</v>
      </c>
      <c r="AL86" s="222"/>
      <c r="AM86" s="220"/>
      <c r="AN86" s="221" t="s">
        <v>190</v>
      </c>
      <c r="AO86" s="222"/>
      <c r="AP86" s="220"/>
      <c r="AQ86" s="221" t="s">
        <v>190</v>
      </c>
      <c r="AR86" s="222"/>
      <c r="AS86" s="220"/>
      <c r="AT86" s="221" t="s">
        <v>190</v>
      </c>
      <c r="AU86" s="222"/>
      <c r="AV86" s="220"/>
      <c r="AW86" s="221" t="s">
        <v>190</v>
      </c>
      <c r="AX86" s="222"/>
      <c r="AY86" s="220"/>
      <c r="AZ86" s="221" t="s">
        <v>190</v>
      </c>
      <c r="BA86" s="222"/>
      <c r="BB86" s="220"/>
      <c r="BC86" s="221" t="s">
        <v>190</v>
      </c>
      <c r="BD86" s="222"/>
      <c r="BE86" s="220"/>
      <c r="BF86" s="221" t="s">
        <v>190</v>
      </c>
      <c r="BG86" s="222"/>
      <c r="BH86" s="217">
        <v>0</v>
      </c>
      <c r="BI86" s="218" t="s">
        <v>213</v>
      </c>
      <c r="BJ86" s="219">
        <v>0</v>
      </c>
      <c r="BK86" s="229"/>
      <c r="BL86" s="230" t="s">
        <v>190</v>
      </c>
      <c r="BM86" s="231"/>
      <c r="BN86" s="229"/>
      <c r="BO86" s="230" t="s">
        <v>190</v>
      </c>
      <c r="BP86" s="231"/>
      <c r="BQ86" s="229"/>
      <c r="BR86" s="230" t="s">
        <v>190</v>
      </c>
      <c r="BS86" s="231"/>
      <c r="BT86" s="229"/>
      <c r="BU86" s="230" t="s">
        <v>190</v>
      </c>
      <c r="BV86" s="231"/>
      <c r="BW86" s="229"/>
      <c r="BX86" s="230" t="s">
        <v>190</v>
      </c>
      <c r="BY86" s="231"/>
      <c r="BZ86" s="158"/>
      <c r="CA86" s="158"/>
      <c r="CB86" s="186">
        <f t="shared" si="36"/>
        <v>0</v>
      </c>
      <c r="CC86" s="184" t="s">
        <v>190</v>
      </c>
      <c r="CD86" s="188">
        <f t="shared" si="37"/>
        <v>0</v>
      </c>
      <c r="CE86" s="158">
        <f t="shared" si="38"/>
        <v>0</v>
      </c>
      <c r="CG86" s="179">
        <f t="shared" si="39"/>
        <v>0</v>
      </c>
      <c r="CH86" s="191">
        <f t="shared" si="80"/>
        <v>0</v>
      </c>
      <c r="CI86" s="184" t="s">
        <v>190</v>
      </c>
      <c r="CJ86" s="184">
        <f t="shared" si="81"/>
        <v>0</v>
      </c>
      <c r="CK86" s="191">
        <f t="shared" si="82"/>
        <v>0</v>
      </c>
      <c r="CL86" s="184" t="s">
        <v>190</v>
      </c>
      <c r="CM86" s="184">
        <f t="shared" si="83"/>
        <v>0</v>
      </c>
      <c r="CN86" s="191">
        <f t="shared" si="84"/>
        <v>0</v>
      </c>
      <c r="CO86" s="184" t="s">
        <v>190</v>
      </c>
      <c r="CP86" s="184">
        <f t="shared" si="85"/>
        <v>0</v>
      </c>
      <c r="CQ86" s="191">
        <f t="shared" si="86"/>
        <v>0</v>
      </c>
      <c r="CR86" s="184" t="s">
        <v>190</v>
      </c>
      <c r="CS86" s="184">
        <f t="shared" si="87"/>
        <v>0</v>
      </c>
      <c r="CT86" s="191">
        <f t="shared" si="88"/>
        <v>0</v>
      </c>
      <c r="CU86" s="184" t="s">
        <v>190</v>
      </c>
      <c r="CV86" s="184">
        <f t="shared" si="89"/>
        <v>0</v>
      </c>
      <c r="CW86" s="191">
        <f t="shared" si="90"/>
        <v>0</v>
      </c>
      <c r="CX86" s="184" t="s">
        <v>190</v>
      </c>
      <c r="CY86" s="184">
        <f t="shared" si="91"/>
        <v>0</v>
      </c>
      <c r="CZ86" s="191">
        <f t="shared" si="92"/>
        <v>0</v>
      </c>
      <c r="DA86" s="184" t="s">
        <v>190</v>
      </c>
      <c r="DB86" s="192">
        <f t="shared" si="93"/>
        <v>0</v>
      </c>
      <c r="DC86" s="191">
        <f t="shared" si="94"/>
        <v>0</v>
      </c>
      <c r="DD86" s="184" t="s">
        <v>190</v>
      </c>
      <c r="DE86" s="192">
        <f t="shared" si="95"/>
        <v>0</v>
      </c>
      <c r="DF86" s="191">
        <f t="shared" si="96"/>
        <v>0</v>
      </c>
      <c r="DG86" s="184" t="s">
        <v>190</v>
      </c>
      <c r="DH86" s="192">
        <f t="shared" si="97"/>
        <v>0</v>
      </c>
      <c r="DI86" s="191">
        <f t="shared" si="98"/>
        <v>0</v>
      </c>
      <c r="DJ86" s="184" t="s">
        <v>190</v>
      </c>
      <c r="DK86" s="192">
        <f t="shared" si="99"/>
        <v>0</v>
      </c>
      <c r="DL86" s="191">
        <f t="shared" si="100"/>
        <v>0</v>
      </c>
      <c r="DM86" s="184" t="s">
        <v>190</v>
      </c>
      <c r="DN86" s="192">
        <f t="shared" si="101"/>
        <v>0</v>
      </c>
      <c r="DO86" s="191">
        <f t="shared" si="50"/>
        <v>0</v>
      </c>
      <c r="DP86" s="184" t="s">
        <v>190</v>
      </c>
      <c r="DQ86" s="192">
        <f t="shared" si="51"/>
        <v>0</v>
      </c>
      <c r="DR86" s="191">
        <f t="shared" si="52"/>
        <v>0</v>
      </c>
      <c r="DS86" s="184" t="s">
        <v>190</v>
      </c>
      <c r="DT86" s="192">
        <f t="shared" si="53"/>
        <v>0</v>
      </c>
      <c r="DU86" s="191">
        <f t="shared" si="54"/>
        <v>0</v>
      </c>
      <c r="DV86" s="184" t="s">
        <v>190</v>
      </c>
      <c r="DW86" s="192">
        <f t="shared" si="55"/>
        <v>0</v>
      </c>
      <c r="DX86" s="191">
        <f t="shared" si="56"/>
        <v>0</v>
      </c>
      <c r="DY86" s="184" t="s">
        <v>190</v>
      </c>
      <c r="DZ86" s="192">
        <f t="shared" si="57"/>
        <v>0</v>
      </c>
      <c r="EA86" s="191">
        <f t="shared" si="58"/>
        <v>0</v>
      </c>
      <c r="EB86" s="184" t="s">
        <v>190</v>
      </c>
      <c r="EC86" s="192">
        <f t="shared" si="59"/>
        <v>0</v>
      </c>
      <c r="ED86" s="29">
        <f t="shared" si="60"/>
        <v>0</v>
      </c>
      <c r="EE86" s="30" t="s">
        <v>190</v>
      </c>
      <c r="EF86" s="31">
        <f t="shared" si="61"/>
        <v>0</v>
      </c>
      <c r="EG86" s="191">
        <f t="shared" si="62"/>
        <v>0</v>
      </c>
      <c r="EH86" s="184" t="s">
        <v>190</v>
      </c>
      <c r="EI86" s="192">
        <f t="shared" si="63"/>
        <v>0</v>
      </c>
      <c r="EJ86" s="29">
        <f t="shared" si="64"/>
        <v>0</v>
      </c>
      <c r="EK86" s="30" t="s">
        <v>190</v>
      </c>
      <c r="EL86" s="31">
        <f t="shared" si="65"/>
        <v>0</v>
      </c>
      <c r="EM86" s="180">
        <f t="shared" si="66"/>
        <v>0</v>
      </c>
      <c r="EN86" s="181" t="s">
        <v>190</v>
      </c>
      <c r="EO86" s="182">
        <f t="shared" si="67"/>
        <v>0</v>
      </c>
      <c r="EP86" s="191">
        <f t="shared" si="68"/>
        <v>0</v>
      </c>
      <c r="EQ86" s="184" t="s">
        <v>190</v>
      </c>
      <c r="ER86" s="192">
        <f t="shared" si="69"/>
        <v>0</v>
      </c>
      <c r="ES86" s="191">
        <f t="shared" si="70"/>
        <v>0</v>
      </c>
      <c r="ET86" s="184" t="s">
        <v>190</v>
      </c>
      <c r="EU86" s="192">
        <f t="shared" si="71"/>
        <v>0</v>
      </c>
      <c r="EV86" s="191">
        <f t="shared" si="72"/>
        <v>0</v>
      </c>
      <c r="EW86" s="184" t="s">
        <v>190</v>
      </c>
      <c r="EX86" s="192">
        <f t="shared" si="73"/>
        <v>0</v>
      </c>
      <c r="EY86" s="191">
        <f t="shared" si="74"/>
        <v>0</v>
      </c>
      <c r="EZ86" s="184" t="s">
        <v>190</v>
      </c>
      <c r="FA86" s="192">
        <f t="shared" si="75"/>
        <v>0</v>
      </c>
      <c r="FB86" s="191">
        <f t="shared" si="76"/>
        <v>0</v>
      </c>
      <c r="FC86" s="184" t="s">
        <v>190</v>
      </c>
      <c r="FD86" s="192">
        <f t="shared" si="77"/>
        <v>0</v>
      </c>
      <c r="FE86" s="137"/>
      <c r="FF86" s="183">
        <f t="shared" si="78"/>
        <v>0</v>
      </c>
      <c r="FG86" s="187" t="s">
        <v>190</v>
      </c>
      <c r="FH86" s="185">
        <f t="shared" si="79"/>
        <v>0</v>
      </c>
      <c r="FI86" s="158"/>
    </row>
    <row r="87" spans="2:165" ht="12.75" customHeight="1" hidden="1" outlineLevel="1">
      <c r="B87" s="179"/>
      <c r="C87" s="229"/>
      <c r="D87" s="230" t="s">
        <v>190</v>
      </c>
      <c r="E87" s="231"/>
      <c r="F87" s="229"/>
      <c r="G87" s="230" t="s">
        <v>190</v>
      </c>
      <c r="H87" s="231"/>
      <c r="I87" s="220"/>
      <c r="J87" s="221" t="s">
        <v>190</v>
      </c>
      <c r="K87" s="222"/>
      <c r="L87" s="220"/>
      <c r="M87" s="221" t="s">
        <v>190</v>
      </c>
      <c r="N87" s="222"/>
      <c r="O87" s="229"/>
      <c r="P87" s="230" t="s">
        <v>190</v>
      </c>
      <c r="Q87" s="231"/>
      <c r="R87" s="229"/>
      <c r="S87" s="230" t="s">
        <v>190</v>
      </c>
      <c r="T87" s="231"/>
      <c r="U87" s="229"/>
      <c r="V87" s="230" t="s">
        <v>190</v>
      </c>
      <c r="W87" s="231"/>
      <c r="X87" s="229"/>
      <c r="Y87" s="230" t="s">
        <v>190</v>
      </c>
      <c r="Z87" s="231"/>
      <c r="AA87" s="220"/>
      <c r="AB87" s="221" t="s">
        <v>190</v>
      </c>
      <c r="AC87" s="222"/>
      <c r="AD87" s="240"/>
      <c r="AE87" s="230" t="s">
        <v>190</v>
      </c>
      <c r="AF87" s="241"/>
      <c r="AG87" s="229"/>
      <c r="AH87" s="230" t="s">
        <v>190</v>
      </c>
      <c r="AI87" s="231"/>
      <c r="AJ87" s="229"/>
      <c r="AK87" s="230" t="s">
        <v>190</v>
      </c>
      <c r="AL87" s="231"/>
      <c r="AM87" s="229"/>
      <c r="AN87" s="230" t="s">
        <v>190</v>
      </c>
      <c r="AO87" s="231"/>
      <c r="AP87" s="229"/>
      <c r="AQ87" s="230" t="s">
        <v>190</v>
      </c>
      <c r="AR87" s="231"/>
      <c r="AS87" s="220"/>
      <c r="AT87" s="221" t="s">
        <v>190</v>
      </c>
      <c r="AU87" s="222"/>
      <c r="AV87" s="229"/>
      <c r="AW87" s="230" t="s">
        <v>190</v>
      </c>
      <c r="AX87" s="231"/>
      <c r="AY87" s="229"/>
      <c r="AZ87" s="230" t="s">
        <v>190</v>
      </c>
      <c r="BA87" s="231"/>
      <c r="BB87" s="229"/>
      <c r="BC87" s="230" t="s">
        <v>190</v>
      </c>
      <c r="BD87" s="231"/>
      <c r="BE87" s="229"/>
      <c r="BF87" s="230" t="s">
        <v>190</v>
      </c>
      <c r="BG87" s="231"/>
      <c r="BH87" s="229"/>
      <c r="BI87" s="230" t="s">
        <v>190</v>
      </c>
      <c r="BJ87" s="231"/>
      <c r="BK87" s="242">
        <v>0</v>
      </c>
      <c r="BL87" s="243" t="s">
        <v>213</v>
      </c>
      <c r="BM87" s="244">
        <v>0</v>
      </c>
      <c r="BN87" s="229"/>
      <c r="BO87" s="230" t="s">
        <v>190</v>
      </c>
      <c r="BP87" s="231"/>
      <c r="BQ87" s="229"/>
      <c r="BR87" s="230" t="s">
        <v>190</v>
      </c>
      <c r="BS87" s="231"/>
      <c r="BT87" s="229"/>
      <c r="BU87" s="230" t="s">
        <v>190</v>
      </c>
      <c r="BV87" s="231"/>
      <c r="BW87" s="229"/>
      <c r="BX87" s="230" t="s">
        <v>190</v>
      </c>
      <c r="BY87" s="231"/>
      <c r="BZ87" s="158"/>
      <c r="CA87" s="158"/>
      <c r="CB87" s="186">
        <f t="shared" si="36"/>
        <v>0</v>
      </c>
      <c r="CC87" s="184" t="s">
        <v>190</v>
      </c>
      <c r="CD87" s="188">
        <f t="shared" si="37"/>
        <v>0</v>
      </c>
      <c r="CE87" s="158">
        <f t="shared" si="38"/>
        <v>0</v>
      </c>
      <c r="CG87" s="179">
        <f t="shared" si="39"/>
        <v>0</v>
      </c>
      <c r="CH87" s="191">
        <f t="shared" si="80"/>
        <v>0</v>
      </c>
      <c r="CI87" s="184" t="s">
        <v>190</v>
      </c>
      <c r="CJ87" s="184">
        <f t="shared" si="81"/>
        <v>0</v>
      </c>
      <c r="CK87" s="191">
        <f t="shared" si="82"/>
        <v>0</v>
      </c>
      <c r="CL87" s="184" t="s">
        <v>190</v>
      </c>
      <c r="CM87" s="184">
        <f t="shared" si="83"/>
        <v>0</v>
      </c>
      <c r="CN87" s="191">
        <f t="shared" si="84"/>
        <v>0</v>
      </c>
      <c r="CO87" s="184" t="s">
        <v>190</v>
      </c>
      <c r="CP87" s="184">
        <f t="shared" si="85"/>
        <v>0</v>
      </c>
      <c r="CQ87" s="191">
        <f t="shared" si="86"/>
        <v>0</v>
      </c>
      <c r="CR87" s="184" t="s">
        <v>190</v>
      </c>
      <c r="CS87" s="184">
        <f t="shared" si="87"/>
        <v>0</v>
      </c>
      <c r="CT87" s="191">
        <f t="shared" si="88"/>
        <v>0</v>
      </c>
      <c r="CU87" s="184" t="s">
        <v>190</v>
      </c>
      <c r="CV87" s="184">
        <f t="shared" si="89"/>
        <v>0</v>
      </c>
      <c r="CW87" s="191">
        <f t="shared" si="90"/>
        <v>0</v>
      </c>
      <c r="CX87" s="184" t="s">
        <v>190</v>
      </c>
      <c r="CY87" s="184">
        <f t="shared" si="91"/>
        <v>0</v>
      </c>
      <c r="CZ87" s="191">
        <f t="shared" si="92"/>
        <v>0</v>
      </c>
      <c r="DA87" s="184" t="s">
        <v>190</v>
      </c>
      <c r="DB87" s="192">
        <f t="shared" si="93"/>
        <v>0</v>
      </c>
      <c r="DC87" s="191">
        <f t="shared" si="94"/>
        <v>0</v>
      </c>
      <c r="DD87" s="184" t="s">
        <v>190</v>
      </c>
      <c r="DE87" s="192">
        <f t="shared" si="95"/>
        <v>0</v>
      </c>
      <c r="DF87" s="191">
        <f t="shared" si="96"/>
        <v>0</v>
      </c>
      <c r="DG87" s="184" t="s">
        <v>190</v>
      </c>
      <c r="DH87" s="192">
        <f t="shared" si="97"/>
        <v>0</v>
      </c>
      <c r="DI87" s="191">
        <f t="shared" si="98"/>
        <v>0</v>
      </c>
      <c r="DJ87" s="184" t="s">
        <v>190</v>
      </c>
      <c r="DK87" s="192">
        <f t="shared" si="99"/>
        <v>0</v>
      </c>
      <c r="DL87" s="191">
        <f t="shared" si="100"/>
        <v>0</v>
      </c>
      <c r="DM87" s="184" t="s">
        <v>190</v>
      </c>
      <c r="DN87" s="192">
        <f t="shared" si="101"/>
        <v>0</v>
      </c>
      <c r="DO87" s="191">
        <f t="shared" si="50"/>
        <v>0</v>
      </c>
      <c r="DP87" s="184" t="s">
        <v>190</v>
      </c>
      <c r="DQ87" s="192">
        <f t="shared" si="51"/>
        <v>0</v>
      </c>
      <c r="DR87" s="191">
        <f t="shared" si="52"/>
        <v>0</v>
      </c>
      <c r="DS87" s="184" t="s">
        <v>190</v>
      </c>
      <c r="DT87" s="192">
        <f t="shared" si="53"/>
        <v>0</v>
      </c>
      <c r="DU87" s="191">
        <f t="shared" si="54"/>
        <v>0</v>
      </c>
      <c r="DV87" s="184" t="s">
        <v>190</v>
      </c>
      <c r="DW87" s="192">
        <f t="shared" si="55"/>
        <v>0</v>
      </c>
      <c r="DX87" s="191">
        <f t="shared" si="56"/>
        <v>0</v>
      </c>
      <c r="DY87" s="184" t="s">
        <v>190</v>
      </c>
      <c r="DZ87" s="192">
        <f t="shared" si="57"/>
        <v>0</v>
      </c>
      <c r="EA87" s="191">
        <f t="shared" si="58"/>
        <v>0</v>
      </c>
      <c r="EB87" s="184" t="s">
        <v>190</v>
      </c>
      <c r="EC87" s="192">
        <f t="shared" si="59"/>
        <v>0</v>
      </c>
      <c r="ED87" s="29">
        <f t="shared" si="60"/>
        <v>0</v>
      </c>
      <c r="EE87" s="30" t="s">
        <v>190</v>
      </c>
      <c r="EF87" s="31">
        <f t="shared" si="61"/>
        <v>0</v>
      </c>
      <c r="EG87" s="191">
        <f t="shared" si="62"/>
        <v>0</v>
      </c>
      <c r="EH87" s="184" t="s">
        <v>190</v>
      </c>
      <c r="EI87" s="192">
        <f t="shared" si="63"/>
        <v>0</v>
      </c>
      <c r="EJ87" s="29">
        <f t="shared" si="64"/>
        <v>0</v>
      </c>
      <c r="EK87" s="30" t="s">
        <v>190</v>
      </c>
      <c r="EL87" s="31">
        <f t="shared" si="65"/>
        <v>0</v>
      </c>
      <c r="EM87" s="191">
        <f t="shared" si="66"/>
        <v>0</v>
      </c>
      <c r="EN87" s="184" t="s">
        <v>190</v>
      </c>
      <c r="EO87" s="192">
        <f t="shared" si="67"/>
        <v>0</v>
      </c>
      <c r="EP87" s="180">
        <f t="shared" si="68"/>
        <v>0</v>
      </c>
      <c r="EQ87" s="181" t="s">
        <v>190</v>
      </c>
      <c r="ER87" s="182">
        <f t="shared" si="69"/>
        <v>0</v>
      </c>
      <c r="ES87" s="29">
        <f t="shared" si="70"/>
        <v>0</v>
      </c>
      <c r="ET87" s="30" t="s">
        <v>190</v>
      </c>
      <c r="EU87" s="31">
        <f t="shared" si="71"/>
        <v>0</v>
      </c>
      <c r="EV87" s="29">
        <f t="shared" si="72"/>
        <v>0</v>
      </c>
      <c r="EW87" s="30" t="s">
        <v>190</v>
      </c>
      <c r="EX87" s="31">
        <f t="shared" si="73"/>
        <v>0</v>
      </c>
      <c r="EY87" s="29">
        <f t="shared" si="74"/>
        <v>0</v>
      </c>
      <c r="EZ87" s="30" t="s">
        <v>190</v>
      </c>
      <c r="FA87" s="31">
        <f t="shared" si="75"/>
        <v>0</v>
      </c>
      <c r="FB87" s="191">
        <f t="shared" si="76"/>
        <v>0</v>
      </c>
      <c r="FC87" s="184" t="s">
        <v>190</v>
      </c>
      <c r="FD87" s="192">
        <f t="shared" si="77"/>
        <v>0</v>
      </c>
      <c r="FE87" s="137"/>
      <c r="FF87" s="183">
        <f t="shared" si="78"/>
        <v>0</v>
      </c>
      <c r="FG87" s="187" t="s">
        <v>190</v>
      </c>
      <c r="FH87" s="185">
        <f t="shared" si="79"/>
        <v>0</v>
      </c>
      <c r="FI87" s="158"/>
    </row>
    <row r="88" spans="2:165" ht="18" hidden="1" outlineLevel="1">
      <c r="B88" s="179" t="s">
        <v>238</v>
      </c>
      <c r="C88" s="183"/>
      <c r="D88" s="184" t="s">
        <v>190</v>
      </c>
      <c r="E88" s="185"/>
      <c r="F88" s="183"/>
      <c r="G88" s="184" t="s">
        <v>190</v>
      </c>
      <c r="H88" s="185"/>
      <c r="I88" s="183"/>
      <c r="J88" s="184" t="s">
        <v>190</v>
      </c>
      <c r="K88" s="185"/>
      <c r="L88" s="183"/>
      <c r="M88" s="184" t="s">
        <v>190</v>
      </c>
      <c r="N88" s="185"/>
      <c r="O88" s="183"/>
      <c r="P88" s="184" t="s">
        <v>190</v>
      </c>
      <c r="Q88" s="185"/>
      <c r="R88" s="183"/>
      <c r="S88" s="184" t="s">
        <v>190</v>
      </c>
      <c r="T88" s="185"/>
      <c r="U88" s="183"/>
      <c r="V88" s="184" t="s">
        <v>190</v>
      </c>
      <c r="W88" s="185"/>
      <c r="X88" s="183"/>
      <c r="Y88" s="184" t="s">
        <v>190</v>
      </c>
      <c r="Z88" s="185"/>
      <c r="AA88" s="183"/>
      <c r="AB88" s="184" t="s">
        <v>190</v>
      </c>
      <c r="AC88" s="185"/>
      <c r="AD88" s="245"/>
      <c r="AE88" s="184" t="s">
        <v>190</v>
      </c>
      <c r="AF88" s="246"/>
      <c r="AG88" s="183"/>
      <c r="AH88" s="184" t="s">
        <v>190</v>
      </c>
      <c r="AI88" s="185"/>
      <c r="AJ88" s="183"/>
      <c r="AK88" s="184" t="s">
        <v>190</v>
      </c>
      <c r="AL88" s="185"/>
      <c r="AM88" s="183"/>
      <c r="AN88" s="184" t="s">
        <v>190</v>
      </c>
      <c r="AO88" s="185"/>
      <c r="AP88" s="183"/>
      <c r="AQ88" s="184" t="s">
        <v>190</v>
      </c>
      <c r="AR88" s="185"/>
      <c r="AS88" s="247"/>
      <c r="AT88" s="248" t="s">
        <v>190</v>
      </c>
      <c r="AU88" s="249"/>
      <c r="AV88" s="183"/>
      <c r="AW88" s="184" t="s">
        <v>190</v>
      </c>
      <c r="AX88" s="185"/>
      <c r="AY88" s="183"/>
      <c r="AZ88" s="184" t="s">
        <v>190</v>
      </c>
      <c r="BA88" s="185"/>
      <c r="BB88" s="183"/>
      <c r="BC88" s="184" t="s">
        <v>190</v>
      </c>
      <c r="BD88" s="185"/>
      <c r="BE88" s="183"/>
      <c r="BF88" s="184" t="s">
        <v>190</v>
      </c>
      <c r="BG88" s="185"/>
      <c r="BH88" s="183"/>
      <c r="BI88" s="184" t="s">
        <v>190</v>
      </c>
      <c r="BJ88" s="185"/>
      <c r="BK88" s="183"/>
      <c r="BL88" s="184" t="s">
        <v>190</v>
      </c>
      <c r="BM88" s="185"/>
      <c r="BN88" s="180">
        <v>0</v>
      </c>
      <c r="BO88" s="181" t="s">
        <v>213</v>
      </c>
      <c r="BP88" s="182">
        <v>0</v>
      </c>
      <c r="BQ88" s="183"/>
      <c r="BR88" s="184" t="s">
        <v>190</v>
      </c>
      <c r="BS88" s="185"/>
      <c r="BT88" s="183"/>
      <c r="BU88" s="184" t="s">
        <v>190</v>
      </c>
      <c r="BV88" s="185"/>
      <c r="BW88" s="183"/>
      <c r="BX88" s="184" t="s">
        <v>190</v>
      </c>
      <c r="BY88" s="185"/>
      <c r="BZ88" s="158"/>
      <c r="CA88" s="158"/>
      <c r="CB88" s="186">
        <f t="shared" si="36"/>
        <v>0</v>
      </c>
      <c r="CC88" s="184" t="s">
        <v>190</v>
      </c>
      <c r="CD88" s="188">
        <f t="shared" si="37"/>
        <v>0</v>
      </c>
      <c r="CE88" s="158">
        <f t="shared" si="38"/>
        <v>0</v>
      </c>
      <c r="CG88" s="179" t="str">
        <f t="shared" si="39"/>
        <v>ab</v>
      </c>
      <c r="CH88" s="191">
        <f t="shared" si="80"/>
        <v>0</v>
      </c>
      <c r="CI88" s="184" t="s">
        <v>190</v>
      </c>
      <c r="CJ88" s="184">
        <f t="shared" si="81"/>
        <v>0</v>
      </c>
      <c r="CK88" s="191">
        <f t="shared" si="82"/>
        <v>0</v>
      </c>
      <c r="CL88" s="184" t="s">
        <v>190</v>
      </c>
      <c r="CM88" s="184">
        <f t="shared" si="83"/>
        <v>0</v>
      </c>
      <c r="CN88" s="191">
        <f t="shared" si="84"/>
        <v>0</v>
      </c>
      <c r="CO88" s="184" t="s">
        <v>190</v>
      </c>
      <c r="CP88" s="184">
        <f t="shared" si="85"/>
        <v>0</v>
      </c>
      <c r="CQ88" s="191">
        <f t="shared" si="86"/>
        <v>0</v>
      </c>
      <c r="CR88" s="184" t="s">
        <v>190</v>
      </c>
      <c r="CS88" s="184">
        <f t="shared" si="87"/>
        <v>0</v>
      </c>
      <c r="CT88" s="191">
        <f t="shared" si="88"/>
        <v>0</v>
      </c>
      <c r="CU88" s="184" t="s">
        <v>190</v>
      </c>
      <c r="CV88" s="184">
        <f t="shared" si="89"/>
        <v>0</v>
      </c>
      <c r="CW88" s="191">
        <f t="shared" si="90"/>
        <v>0</v>
      </c>
      <c r="CX88" s="184" t="s">
        <v>190</v>
      </c>
      <c r="CY88" s="184">
        <f t="shared" si="91"/>
        <v>0</v>
      </c>
      <c r="CZ88" s="191">
        <f t="shared" si="92"/>
        <v>0</v>
      </c>
      <c r="DA88" s="184" t="s">
        <v>190</v>
      </c>
      <c r="DB88" s="192">
        <f t="shared" si="93"/>
        <v>0</v>
      </c>
      <c r="DC88" s="191">
        <f t="shared" si="94"/>
        <v>0</v>
      </c>
      <c r="DD88" s="184" t="s">
        <v>190</v>
      </c>
      <c r="DE88" s="192">
        <f t="shared" si="95"/>
        <v>0</v>
      </c>
      <c r="DF88" s="191">
        <f t="shared" si="96"/>
        <v>0</v>
      </c>
      <c r="DG88" s="184" t="s">
        <v>190</v>
      </c>
      <c r="DH88" s="192">
        <f t="shared" si="97"/>
        <v>0</v>
      </c>
      <c r="DI88" s="191">
        <f t="shared" si="98"/>
        <v>0</v>
      </c>
      <c r="DJ88" s="184" t="s">
        <v>190</v>
      </c>
      <c r="DK88" s="192">
        <f t="shared" si="99"/>
        <v>0</v>
      </c>
      <c r="DL88" s="191">
        <f t="shared" si="100"/>
        <v>0</v>
      </c>
      <c r="DM88" s="184" t="s">
        <v>190</v>
      </c>
      <c r="DN88" s="192">
        <f t="shared" si="101"/>
        <v>0</v>
      </c>
      <c r="DO88" s="191">
        <f t="shared" si="50"/>
        <v>0</v>
      </c>
      <c r="DP88" s="184" t="s">
        <v>190</v>
      </c>
      <c r="DQ88" s="192">
        <f t="shared" si="51"/>
        <v>0</v>
      </c>
      <c r="DR88" s="191">
        <f t="shared" si="52"/>
        <v>0</v>
      </c>
      <c r="DS88" s="184" t="s">
        <v>190</v>
      </c>
      <c r="DT88" s="192">
        <f t="shared" si="53"/>
        <v>0</v>
      </c>
      <c r="DU88" s="191">
        <f t="shared" si="54"/>
        <v>0</v>
      </c>
      <c r="DV88" s="184" t="s">
        <v>190</v>
      </c>
      <c r="DW88" s="192">
        <f t="shared" si="55"/>
        <v>0</v>
      </c>
      <c r="DX88" s="191">
        <f t="shared" si="56"/>
        <v>0</v>
      </c>
      <c r="DY88" s="184" t="s">
        <v>190</v>
      </c>
      <c r="DZ88" s="192">
        <f t="shared" si="57"/>
        <v>0</v>
      </c>
      <c r="EA88" s="191">
        <f t="shared" si="58"/>
        <v>0</v>
      </c>
      <c r="EB88" s="184" t="s">
        <v>190</v>
      </c>
      <c r="EC88" s="192">
        <f t="shared" si="59"/>
        <v>0</v>
      </c>
      <c r="ED88" s="29">
        <f t="shared" si="60"/>
        <v>0</v>
      </c>
      <c r="EE88" s="30" t="s">
        <v>190</v>
      </c>
      <c r="EF88" s="31">
        <f t="shared" si="61"/>
        <v>0</v>
      </c>
      <c r="EG88" s="191">
        <f t="shared" si="62"/>
        <v>0</v>
      </c>
      <c r="EH88" s="184" t="s">
        <v>190</v>
      </c>
      <c r="EI88" s="192">
        <f t="shared" si="63"/>
        <v>0</v>
      </c>
      <c r="EJ88" s="29">
        <f t="shared" si="64"/>
        <v>0</v>
      </c>
      <c r="EK88" s="30" t="s">
        <v>190</v>
      </c>
      <c r="EL88" s="31">
        <f t="shared" si="65"/>
        <v>0</v>
      </c>
      <c r="EM88" s="191">
        <f t="shared" si="66"/>
        <v>0</v>
      </c>
      <c r="EN88" s="184" t="s">
        <v>190</v>
      </c>
      <c r="EO88" s="192">
        <f t="shared" si="67"/>
        <v>0</v>
      </c>
      <c r="EP88" s="191">
        <f t="shared" si="68"/>
        <v>0</v>
      </c>
      <c r="EQ88" s="184" t="s">
        <v>190</v>
      </c>
      <c r="ER88" s="192">
        <f t="shared" si="69"/>
        <v>0</v>
      </c>
      <c r="ES88" s="180">
        <f t="shared" si="70"/>
        <v>0</v>
      </c>
      <c r="ET88" s="181" t="s">
        <v>190</v>
      </c>
      <c r="EU88" s="182">
        <f t="shared" si="71"/>
        <v>0</v>
      </c>
      <c r="EV88" s="29">
        <f t="shared" si="72"/>
        <v>0</v>
      </c>
      <c r="EW88" s="30" t="s">
        <v>190</v>
      </c>
      <c r="EX88" s="31">
        <f t="shared" si="73"/>
        <v>0</v>
      </c>
      <c r="EY88" s="29">
        <f t="shared" si="74"/>
        <v>0</v>
      </c>
      <c r="EZ88" s="30" t="s">
        <v>190</v>
      </c>
      <c r="FA88" s="31">
        <f t="shared" si="75"/>
        <v>0</v>
      </c>
      <c r="FB88" s="191">
        <f t="shared" si="76"/>
        <v>0</v>
      </c>
      <c r="FC88" s="184" t="s">
        <v>190</v>
      </c>
      <c r="FD88" s="192">
        <f t="shared" si="77"/>
        <v>0</v>
      </c>
      <c r="FE88" s="137"/>
      <c r="FF88" s="183">
        <f t="shared" si="78"/>
        <v>0</v>
      </c>
      <c r="FG88" s="187" t="s">
        <v>190</v>
      </c>
      <c r="FH88" s="185">
        <f t="shared" si="79"/>
        <v>0</v>
      </c>
      <c r="FI88" s="158"/>
    </row>
    <row r="89" spans="2:165" ht="15.75" hidden="1" outlineLevel="1">
      <c r="B89" s="179" t="s">
        <v>239</v>
      </c>
      <c r="C89" s="183"/>
      <c r="D89" s="184" t="s">
        <v>190</v>
      </c>
      <c r="E89" s="185"/>
      <c r="F89" s="183"/>
      <c r="G89" s="184" t="s">
        <v>190</v>
      </c>
      <c r="H89" s="185"/>
      <c r="I89" s="183"/>
      <c r="J89" s="184" t="s">
        <v>190</v>
      </c>
      <c r="K89" s="185"/>
      <c r="L89" s="183"/>
      <c r="M89" s="184" t="s">
        <v>190</v>
      </c>
      <c r="N89" s="185"/>
      <c r="O89" s="183"/>
      <c r="P89" s="184" t="s">
        <v>190</v>
      </c>
      <c r="Q89" s="185"/>
      <c r="R89" s="183"/>
      <c r="S89" s="184" t="s">
        <v>190</v>
      </c>
      <c r="T89" s="185"/>
      <c r="U89" s="183"/>
      <c r="V89" s="184" t="s">
        <v>190</v>
      </c>
      <c r="W89" s="185"/>
      <c r="X89" s="183"/>
      <c r="Y89" s="184" t="s">
        <v>190</v>
      </c>
      <c r="Z89" s="185"/>
      <c r="AA89" s="183"/>
      <c r="AB89" s="184" t="s">
        <v>190</v>
      </c>
      <c r="AC89" s="185"/>
      <c r="AD89" s="245"/>
      <c r="AE89" s="184" t="s">
        <v>190</v>
      </c>
      <c r="AF89" s="246"/>
      <c r="AG89" s="183"/>
      <c r="AH89" s="184" t="s">
        <v>190</v>
      </c>
      <c r="AI89" s="185"/>
      <c r="AJ89" s="183"/>
      <c r="AK89" s="184" t="s">
        <v>190</v>
      </c>
      <c r="AL89" s="185"/>
      <c r="AM89" s="183"/>
      <c r="AN89" s="184" t="s">
        <v>190</v>
      </c>
      <c r="AO89" s="185"/>
      <c r="AP89" s="183"/>
      <c r="AQ89" s="184" t="s">
        <v>190</v>
      </c>
      <c r="AR89" s="185"/>
      <c r="AS89" s="183"/>
      <c r="AT89" s="184" t="s">
        <v>190</v>
      </c>
      <c r="AU89" s="185"/>
      <c r="AV89" s="183"/>
      <c r="AW89" s="184" t="s">
        <v>190</v>
      </c>
      <c r="AX89" s="185"/>
      <c r="AY89" s="183"/>
      <c r="AZ89" s="184" t="s">
        <v>190</v>
      </c>
      <c r="BA89" s="185"/>
      <c r="BB89" s="183"/>
      <c r="BC89" s="184" t="s">
        <v>190</v>
      </c>
      <c r="BD89" s="185"/>
      <c r="BE89" s="183"/>
      <c r="BF89" s="184" t="s">
        <v>190</v>
      </c>
      <c r="BG89" s="185"/>
      <c r="BH89" s="183"/>
      <c r="BI89" s="184" t="s">
        <v>190</v>
      </c>
      <c r="BJ89" s="185"/>
      <c r="BK89" s="183"/>
      <c r="BL89" s="184" t="s">
        <v>190</v>
      </c>
      <c r="BM89" s="185"/>
      <c r="BN89" s="183"/>
      <c r="BO89" s="184" t="s">
        <v>190</v>
      </c>
      <c r="BP89" s="185"/>
      <c r="BQ89" s="180">
        <v>0</v>
      </c>
      <c r="BR89" s="181" t="s">
        <v>213</v>
      </c>
      <c r="BS89" s="182">
        <v>0</v>
      </c>
      <c r="BT89" s="183"/>
      <c r="BU89" s="184" t="s">
        <v>190</v>
      </c>
      <c r="BV89" s="185"/>
      <c r="BW89" s="183"/>
      <c r="BX89" s="184" t="s">
        <v>190</v>
      </c>
      <c r="BY89" s="185"/>
      <c r="BZ89" s="158"/>
      <c r="CA89" s="158"/>
      <c r="CB89" s="186">
        <f t="shared" si="36"/>
        <v>0</v>
      </c>
      <c r="CC89" s="184" t="s">
        <v>190</v>
      </c>
      <c r="CD89" s="188">
        <f t="shared" si="37"/>
        <v>0</v>
      </c>
      <c r="CE89" s="158">
        <f t="shared" si="38"/>
        <v>0</v>
      </c>
      <c r="CG89" s="179" t="str">
        <f t="shared" si="39"/>
        <v>ac</v>
      </c>
      <c r="CH89" s="191">
        <f t="shared" si="80"/>
        <v>0</v>
      </c>
      <c r="CI89" s="184" t="s">
        <v>190</v>
      </c>
      <c r="CJ89" s="184">
        <f t="shared" si="81"/>
        <v>0</v>
      </c>
      <c r="CK89" s="191">
        <f t="shared" si="82"/>
        <v>0</v>
      </c>
      <c r="CL89" s="184" t="s">
        <v>190</v>
      </c>
      <c r="CM89" s="184">
        <f t="shared" si="83"/>
        <v>0</v>
      </c>
      <c r="CN89" s="191">
        <f t="shared" si="84"/>
        <v>0</v>
      </c>
      <c r="CO89" s="184" t="s">
        <v>190</v>
      </c>
      <c r="CP89" s="184">
        <f t="shared" si="85"/>
        <v>0</v>
      </c>
      <c r="CQ89" s="191">
        <f t="shared" si="86"/>
        <v>0</v>
      </c>
      <c r="CR89" s="184" t="s">
        <v>190</v>
      </c>
      <c r="CS89" s="184">
        <f t="shared" si="87"/>
        <v>0</v>
      </c>
      <c r="CT89" s="191">
        <f t="shared" si="88"/>
        <v>0</v>
      </c>
      <c r="CU89" s="184" t="s">
        <v>190</v>
      </c>
      <c r="CV89" s="184">
        <f t="shared" si="89"/>
        <v>0</v>
      </c>
      <c r="CW89" s="191">
        <f t="shared" si="90"/>
        <v>0</v>
      </c>
      <c r="CX89" s="184" t="s">
        <v>190</v>
      </c>
      <c r="CY89" s="184">
        <f t="shared" si="91"/>
        <v>0</v>
      </c>
      <c r="CZ89" s="191">
        <f t="shared" si="92"/>
        <v>0</v>
      </c>
      <c r="DA89" s="184" t="s">
        <v>190</v>
      </c>
      <c r="DB89" s="192">
        <f t="shared" si="93"/>
        <v>0</v>
      </c>
      <c r="DC89" s="191">
        <f t="shared" si="94"/>
        <v>0</v>
      </c>
      <c r="DD89" s="184" t="s">
        <v>190</v>
      </c>
      <c r="DE89" s="192">
        <f t="shared" si="95"/>
        <v>0</v>
      </c>
      <c r="DF89" s="191">
        <f t="shared" si="96"/>
        <v>0</v>
      </c>
      <c r="DG89" s="184" t="s">
        <v>190</v>
      </c>
      <c r="DH89" s="192">
        <f t="shared" si="97"/>
        <v>0</v>
      </c>
      <c r="DI89" s="191">
        <f t="shared" si="98"/>
        <v>0</v>
      </c>
      <c r="DJ89" s="184" t="s">
        <v>190</v>
      </c>
      <c r="DK89" s="192">
        <f t="shared" si="99"/>
        <v>0</v>
      </c>
      <c r="DL89" s="191">
        <f t="shared" si="100"/>
        <v>0</v>
      </c>
      <c r="DM89" s="184" t="s">
        <v>190</v>
      </c>
      <c r="DN89" s="192">
        <f t="shared" si="101"/>
        <v>0</v>
      </c>
      <c r="DO89" s="191">
        <f t="shared" si="50"/>
        <v>0</v>
      </c>
      <c r="DP89" s="184" t="s">
        <v>190</v>
      </c>
      <c r="DQ89" s="192">
        <f t="shared" si="51"/>
        <v>0</v>
      </c>
      <c r="DR89" s="191">
        <f t="shared" si="52"/>
        <v>0</v>
      </c>
      <c r="DS89" s="184" t="s">
        <v>190</v>
      </c>
      <c r="DT89" s="192">
        <f t="shared" si="53"/>
        <v>0</v>
      </c>
      <c r="DU89" s="191">
        <f t="shared" si="54"/>
        <v>0</v>
      </c>
      <c r="DV89" s="184" t="s">
        <v>190</v>
      </c>
      <c r="DW89" s="192">
        <f t="shared" si="55"/>
        <v>0</v>
      </c>
      <c r="DX89" s="191">
        <f t="shared" si="56"/>
        <v>0</v>
      </c>
      <c r="DY89" s="184" t="s">
        <v>190</v>
      </c>
      <c r="DZ89" s="192">
        <f t="shared" si="57"/>
        <v>0</v>
      </c>
      <c r="EA89" s="191">
        <f t="shared" si="58"/>
        <v>0</v>
      </c>
      <c r="EB89" s="184" t="s">
        <v>190</v>
      </c>
      <c r="EC89" s="192">
        <f t="shared" si="59"/>
        <v>0</v>
      </c>
      <c r="ED89" s="29">
        <f t="shared" si="60"/>
        <v>0</v>
      </c>
      <c r="EE89" s="30" t="s">
        <v>190</v>
      </c>
      <c r="EF89" s="31">
        <f t="shared" si="61"/>
        <v>0</v>
      </c>
      <c r="EG89" s="191">
        <f t="shared" si="62"/>
        <v>0</v>
      </c>
      <c r="EH89" s="184" t="s">
        <v>190</v>
      </c>
      <c r="EI89" s="192">
        <f t="shared" si="63"/>
        <v>0</v>
      </c>
      <c r="EJ89" s="29">
        <f t="shared" si="64"/>
        <v>0</v>
      </c>
      <c r="EK89" s="30" t="s">
        <v>190</v>
      </c>
      <c r="EL89" s="31">
        <f t="shared" si="65"/>
        <v>0</v>
      </c>
      <c r="EM89" s="191">
        <f t="shared" si="66"/>
        <v>0</v>
      </c>
      <c r="EN89" s="184" t="s">
        <v>190</v>
      </c>
      <c r="EO89" s="192">
        <f t="shared" si="67"/>
        <v>0</v>
      </c>
      <c r="EP89" s="191">
        <f t="shared" si="68"/>
        <v>0</v>
      </c>
      <c r="EQ89" s="184" t="s">
        <v>190</v>
      </c>
      <c r="ER89" s="192">
        <f t="shared" si="69"/>
        <v>0</v>
      </c>
      <c r="ES89" s="191">
        <f t="shared" si="70"/>
        <v>0</v>
      </c>
      <c r="ET89" s="184" t="s">
        <v>190</v>
      </c>
      <c r="EU89" s="192">
        <f t="shared" si="71"/>
        <v>0</v>
      </c>
      <c r="EV89" s="180">
        <f t="shared" si="72"/>
        <v>0</v>
      </c>
      <c r="EW89" s="181" t="s">
        <v>190</v>
      </c>
      <c r="EX89" s="182">
        <f t="shared" si="73"/>
        <v>0</v>
      </c>
      <c r="EY89" s="191">
        <f t="shared" si="74"/>
        <v>0</v>
      </c>
      <c r="EZ89" s="184" t="s">
        <v>190</v>
      </c>
      <c r="FA89" s="192">
        <f t="shared" si="75"/>
        <v>0</v>
      </c>
      <c r="FB89" s="191">
        <f t="shared" si="76"/>
        <v>0</v>
      </c>
      <c r="FC89" s="184" t="s">
        <v>190</v>
      </c>
      <c r="FD89" s="192">
        <f t="shared" si="77"/>
        <v>0</v>
      </c>
      <c r="FE89" s="137"/>
      <c r="FF89" s="183">
        <f t="shared" si="78"/>
        <v>0</v>
      </c>
      <c r="FG89" s="187" t="s">
        <v>190</v>
      </c>
      <c r="FH89" s="185">
        <f t="shared" si="79"/>
        <v>0</v>
      </c>
      <c r="FI89" s="158"/>
    </row>
    <row r="90" spans="2:165" ht="15.75" hidden="1" outlineLevel="1">
      <c r="B90" s="179" t="s">
        <v>240</v>
      </c>
      <c r="C90" s="183"/>
      <c r="D90" s="184" t="s">
        <v>190</v>
      </c>
      <c r="E90" s="185"/>
      <c r="F90" s="183"/>
      <c r="G90" s="184" t="s">
        <v>190</v>
      </c>
      <c r="H90" s="185"/>
      <c r="I90" s="183"/>
      <c r="J90" s="184" t="s">
        <v>190</v>
      </c>
      <c r="K90" s="185"/>
      <c r="L90" s="183"/>
      <c r="M90" s="184" t="s">
        <v>190</v>
      </c>
      <c r="N90" s="185"/>
      <c r="O90" s="183"/>
      <c r="P90" s="184" t="s">
        <v>190</v>
      </c>
      <c r="Q90" s="185"/>
      <c r="R90" s="183"/>
      <c r="S90" s="184" t="s">
        <v>190</v>
      </c>
      <c r="T90" s="185"/>
      <c r="U90" s="183"/>
      <c r="V90" s="184" t="s">
        <v>190</v>
      </c>
      <c r="W90" s="185"/>
      <c r="X90" s="183"/>
      <c r="Y90" s="184" t="s">
        <v>190</v>
      </c>
      <c r="Z90" s="185"/>
      <c r="AA90" s="183"/>
      <c r="AB90" s="184" t="s">
        <v>190</v>
      </c>
      <c r="AC90" s="185"/>
      <c r="AD90" s="245"/>
      <c r="AE90" s="184" t="s">
        <v>190</v>
      </c>
      <c r="AF90" s="246"/>
      <c r="AG90" s="183"/>
      <c r="AH90" s="184" t="s">
        <v>190</v>
      </c>
      <c r="AI90" s="185"/>
      <c r="AJ90" s="183"/>
      <c r="AK90" s="184" t="s">
        <v>190</v>
      </c>
      <c r="AL90" s="185"/>
      <c r="AM90" s="183"/>
      <c r="AN90" s="184" t="s">
        <v>190</v>
      </c>
      <c r="AO90" s="185"/>
      <c r="AP90" s="183"/>
      <c r="AQ90" s="184" t="s">
        <v>190</v>
      </c>
      <c r="AR90" s="185"/>
      <c r="AS90" s="183"/>
      <c r="AT90" s="184" t="s">
        <v>190</v>
      </c>
      <c r="AU90" s="185"/>
      <c r="AV90" s="183"/>
      <c r="AW90" s="184" t="s">
        <v>190</v>
      </c>
      <c r="AX90" s="185"/>
      <c r="AY90" s="183"/>
      <c r="AZ90" s="184" t="s">
        <v>190</v>
      </c>
      <c r="BA90" s="185"/>
      <c r="BB90" s="183"/>
      <c r="BC90" s="184" t="s">
        <v>190</v>
      </c>
      <c r="BD90" s="185"/>
      <c r="BE90" s="183"/>
      <c r="BF90" s="184" t="s">
        <v>190</v>
      </c>
      <c r="BG90" s="185"/>
      <c r="BH90" s="183"/>
      <c r="BI90" s="184" t="s">
        <v>190</v>
      </c>
      <c r="BJ90" s="185"/>
      <c r="BK90" s="183"/>
      <c r="BL90" s="184" t="s">
        <v>190</v>
      </c>
      <c r="BM90" s="185"/>
      <c r="BN90" s="183"/>
      <c r="BO90" s="184" t="s">
        <v>190</v>
      </c>
      <c r="BP90" s="185"/>
      <c r="BQ90" s="183"/>
      <c r="BR90" s="184" t="s">
        <v>190</v>
      </c>
      <c r="BS90" s="185"/>
      <c r="BT90" s="180">
        <v>0</v>
      </c>
      <c r="BU90" s="181" t="s">
        <v>213</v>
      </c>
      <c r="BV90" s="182">
        <v>0</v>
      </c>
      <c r="BW90" s="183"/>
      <c r="BX90" s="184" t="s">
        <v>190</v>
      </c>
      <c r="BY90" s="185"/>
      <c r="BZ90" s="158"/>
      <c r="CA90" s="158"/>
      <c r="CB90" s="186">
        <f t="shared" si="36"/>
        <v>0</v>
      </c>
      <c r="CC90" s="184" t="s">
        <v>190</v>
      </c>
      <c r="CD90" s="188">
        <f t="shared" si="37"/>
        <v>0</v>
      </c>
      <c r="CE90" s="158">
        <f t="shared" si="38"/>
        <v>0</v>
      </c>
      <c r="CG90" s="179" t="str">
        <f t="shared" si="39"/>
        <v>ad</v>
      </c>
      <c r="CH90" s="191">
        <f t="shared" si="80"/>
        <v>0</v>
      </c>
      <c r="CI90" s="184" t="s">
        <v>190</v>
      </c>
      <c r="CJ90" s="184">
        <f t="shared" si="81"/>
        <v>0</v>
      </c>
      <c r="CK90" s="191">
        <f t="shared" si="82"/>
        <v>0</v>
      </c>
      <c r="CL90" s="184" t="s">
        <v>190</v>
      </c>
      <c r="CM90" s="184">
        <f t="shared" si="83"/>
        <v>0</v>
      </c>
      <c r="CN90" s="191">
        <f t="shared" si="84"/>
        <v>0</v>
      </c>
      <c r="CO90" s="184" t="s">
        <v>190</v>
      </c>
      <c r="CP90" s="184">
        <f t="shared" si="85"/>
        <v>0</v>
      </c>
      <c r="CQ90" s="191">
        <f t="shared" si="86"/>
        <v>0</v>
      </c>
      <c r="CR90" s="184" t="s">
        <v>190</v>
      </c>
      <c r="CS90" s="184">
        <f t="shared" si="87"/>
        <v>0</v>
      </c>
      <c r="CT90" s="191">
        <f t="shared" si="88"/>
        <v>0</v>
      </c>
      <c r="CU90" s="184" t="s">
        <v>190</v>
      </c>
      <c r="CV90" s="184">
        <f t="shared" si="89"/>
        <v>0</v>
      </c>
      <c r="CW90" s="191">
        <f t="shared" si="90"/>
        <v>0</v>
      </c>
      <c r="CX90" s="184" t="s">
        <v>190</v>
      </c>
      <c r="CY90" s="184">
        <f t="shared" si="91"/>
        <v>0</v>
      </c>
      <c r="CZ90" s="191">
        <f t="shared" si="92"/>
        <v>0</v>
      </c>
      <c r="DA90" s="184" t="s">
        <v>190</v>
      </c>
      <c r="DB90" s="192">
        <f t="shared" si="93"/>
        <v>0</v>
      </c>
      <c r="DC90" s="191">
        <f t="shared" si="94"/>
        <v>0</v>
      </c>
      <c r="DD90" s="184" t="s">
        <v>190</v>
      </c>
      <c r="DE90" s="192">
        <f t="shared" si="95"/>
        <v>0</v>
      </c>
      <c r="DF90" s="191">
        <f t="shared" si="96"/>
        <v>0</v>
      </c>
      <c r="DG90" s="184" t="s">
        <v>190</v>
      </c>
      <c r="DH90" s="192">
        <f t="shared" si="97"/>
        <v>0</v>
      </c>
      <c r="DI90" s="191">
        <f t="shared" si="98"/>
        <v>0</v>
      </c>
      <c r="DJ90" s="184" t="s">
        <v>190</v>
      </c>
      <c r="DK90" s="192">
        <f t="shared" si="99"/>
        <v>0</v>
      </c>
      <c r="DL90" s="191">
        <f t="shared" si="100"/>
        <v>0</v>
      </c>
      <c r="DM90" s="184" t="s">
        <v>190</v>
      </c>
      <c r="DN90" s="192">
        <f t="shared" si="101"/>
        <v>0</v>
      </c>
      <c r="DO90" s="191">
        <f t="shared" si="50"/>
        <v>0</v>
      </c>
      <c r="DP90" s="184" t="s">
        <v>190</v>
      </c>
      <c r="DQ90" s="192">
        <f t="shared" si="51"/>
        <v>0</v>
      </c>
      <c r="DR90" s="191">
        <f t="shared" si="52"/>
        <v>0</v>
      </c>
      <c r="DS90" s="184" t="s">
        <v>190</v>
      </c>
      <c r="DT90" s="192">
        <f t="shared" si="53"/>
        <v>0</v>
      </c>
      <c r="DU90" s="191">
        <f t="shared" si="54"/>
        <v>0</v>
      </c>
      <c r="DV90" s="184" t="s">
        <v>190</v>
      </c>
      <c r="DW90" s="192">
        <f t="shared" si="55"/>
        <v>0</v>
      </c>
      <c r="DX90" s="191">
        <f t="shared" si="56"/>
        <v>0</v>
      </c>
      <c r="DY90" s="184" t="s">
        <v>190</v>
      </c>
      <c r="DZ90" s="192">
        <f t="shared" si="57"/>
        <v>0</v>
      </c>
      <c r="EA90" s="191">
        <f t="shared" si="58"/>
        <v>0</v>
      </c>
      <c r="EB90" s="184" t="s">
        <v>190</v>
      </c>
      <c r="EC90" s="192">
        <f t="shared" si="59"/>
        <v>0</v>
      </c>
      <c r="ED90" s="29">
        <f t="shared" si="60"/>
        <v>0</v>
      </c>
      <c r="EE90" s="30" t="s">
        <v>190</v>
      </c>
      <c r="EF90" s="31">
        <f t="shared" si="61"/>
        <v>0</v>
      </c>
      <c r="EG90" s="191">
        <f t="shared" si="62"/>
        <v>0</v>
      </c>
      <c r="EH90" s="184" t="s">
        <v>190</v>
      </c>
      <c r="EI90" s="192">
        <f t="shared" si="63"/>
        <v>0</v>
      </c>
      <c r="EJ90" s="191">
        <f t="shared" si="64"/>
        <v>0</v>
      </c>
      <c r="EK90" s="184" t="s">
        <v>190</v>
      </c>
      <c r="EL90" s="192">
        <f t="shared" si="65"/>
        <v>0</v>
      </c>
      <c r="EM90" s="29">
        <f t="shared" si="66"/>
        <v>0</v>
      </c>
      <c r="EN90" s="30" t="s">
        <v>190</v>
      </c>
      <c r="EO90" s="31">
        <f t="shared" si="67"/>
        <v>0</v>
      </c>
      <c r="EP90" s="29">
        <f t="shared" si="68"/>
        <v>0</v>
      </c>
      <c r="EQ90" s="30" t="s">
        <v>190</v>
      </c>
      <c r="ER90" s="31">
        <f t="shared" si="69"/>
        <v>0</v>
      </c>
      <c r="ES90" s="29">
        <f t="shared" si="70"/>
        <v>0</v>
      </c>
      <c r="ET90" s="30" t="s">
        <v>190</v>
      </c>
      <c r="EU90" s="31">
        <f t="shared" si="71"/>
        <v>0</v>
      </c>
      <c r="EV90" s="29">
        <f t="shared" si="72"/>
        <v>0</v>
      </c>
      <c r="EW90" s="30" t="s">
        <v>190</v>
      </c>
      <c r="EX90" s="31">
        <f t="shared" si="73"/>
        <v>0</v>
      </c>
      <c r="EY90" s="180">
        <f t="shared" si="74"/>
        <v>0</v>
      </c>
      <c r="EZ90" s="181" t="s">
        <v>190</v>
      </c>
      <c r="FA90" s="182">
        <f t="shared" si="75"/>
        <v>0</v>
      </c>
      <c r="FB90" s="29">
        <f t="shared" si="76"/>
        <v>0</v>
      </c>
      <c r="FC90" s="30" t="s">
        <v>190</v>
      </c>
      <c r="FD90" s="31">
        <f t="shared" si="77"/>
        <v>0</v>
      </c>
      <c r="FE90" s="137"/>
      <c r="FF90" s="183">
        <f t="shared" si="78"/>
        <v>0</v>
      </c>
      <c r="FG90" s="187" t="s">
        <v>190</v>
      </c>
      <c r="FH90" s="185">
        <f t="shared" si="79"/>
        <v>0</v>
      </c>
      <c r="FI90" s="158"/>
    </row>
    <row r="91" spans="2:165" ht="15.75" hidden="1" outlineLevel="1">
      <c r="B91" s="179" t="s">
        <v>241</v>
      </c>
      <c r="C91" s="183"/>
      <c r="D91" s="184" t="s">
        <v>190</v>
      </c>
      <c r="E91" s="185"/>
      <c r="F91" s="183"/>
      <c r="G91" s="184" t="s">
        <v>190</v>
      </c>
      <c r="H91" s="185"/>
      <c r="I91" s="183"/>
      <c r="J91" s="184" t="s">
        <v>190</v>
      </c>
      <c r="K91" s="185"/>
      <c r="L91" s="183"/>
      <c r="M91" s="184" t="s">
        <v>190</v>
      </c>
      <c r="N91" s="185"/>
      <c r="O91" s="183"/>
      <c r="P91" s="184" t="s">
        <v>190</v>
      </c>
      <c r="Q91" s="185"/>
      <c r="R91" s="183"/>
      <c r="S91" s="184" t="s">
        <v>190</v>
      </c>
      <c r="T91" s="185"/>
      <c r="U91" s="183"/>
      <c r="V91" s="184" t="s">
        <v>190</v>
      </c>
      <c r="W91" s="185"/>
      <c r="X91" s="183"/>
      <c r="Y91" s="184" t="s">
        <v>190</v>
      </c>
      <c r="Z91" s="185"/>
      <c r="AA91" s="183"/>
      <c r="AB91" s="184" t="s">
        <v>190</v>
      </c>
      <c r="AC91" s="185"/>
      <c r="AD91" s="245"/>
      <c r="AE91" s="184" t="s">
        <v>190</v>
      </c>
      <c r="AF91" s="246"/>
      <c r="AG91" s="183"/>
      <c r="AH91" s="184" t="s">
        <v>190</v>
      </c>
      <c r="AI91" s="185"/>
      <c r="AJ91" s="183"/>
      <c r="AK91" s="184" t="s">
        <v>190</v>
      </c>
      <c r="AL91" s="185"/>
      <c r="AM91" s="183"/>
      <c r="AN91" s="184" t="s">
        <v>190</v>
      </c>
      <c r="AO91" s="185"/>
      <c r="AP91" s="183"/>
      <c r="AQ91" s="184" t="s">
        <v>190</v>
      </c>
      <c r="AR91" s="185"/>
      <c r="AS91" s="183"/>
      <c r="AT91" s="184" t="s">
        <v>190</v>
      </c>
      <c r="AU91" s="185"/>
      <c r="AV91" s="183"/>
      <c r="AW91" s="184" t="s">
        <v>190</v>
      </c>
      <c r="AX91" s="185"/>
      <c r="AY91" s="183"/>
      <c r="AZ91" s="184" t="s">
        <v>190</v>
      </c>
      <c r="BA91" s="185"/>
      <c r="BB91" s="183"/>
      <c r="BC91" s="184" t="s">
        <v>190</v>
      </c>
      <c r="BD91" s="185"/>
      <c r="BE91" s="183"/>
      <c r="BF91" s="184" t="s">
        <v>190</v>
      </c>
      <c r="BG91" s="185"/>
      <c r="BH91" s="29"/>
      <c r="BI91" s="30" t="s">
        <v>190</v>
      </c>
      <c r="BJ91" s="31"/>
      <c r="BK91" s="29"/>
      <c r="BL91" s="30" t="s">
        <v>190</v>
      </c>
      <c r="BM91" s="31"/>
      <c r="BN91" s="29"/>
      <c r="BO91" s="30" t="s">
        <v>190</v>
      </c>
      <c r="BP91" s="31"/>
      <c r="BQ91" s="29"/>
      <c r="BR91" s="30" t="s">
        <v>190</v>
      </c>
      <c r="BS91" s="31"/>
      <c r="BT91" s="29"/>
      <c r="BU91" s="30" t="s">
        <v>190</v>
      </c>
      <c r="BV91" s="31"/>
      <c r="BW91" s="180">
        <v>0</v>
      </c>
      <c r="BX91" s="181" t="s">
        <v>213</v>
      </c>
      <c r="BY91" s="182">
        <v>0</v>
      </c>
      <c r="BZ91" s="158"/>
      <c r="CA91" s="158"/>
      <c r="CB91" s="183">
        <f t="shared" si="36"/>
        <v>0</v>
      </c>
      <c r="CC91" s="184" t="s">
        <v>190</v>
      </c>
      <c r="CD91" s="185">
        <f t="shared" si="37"/>
        <v>0</v>
      </c>
      <c r="CE91" s="158">
        <f t="shared" si="38"/>
        <v>0</v>
      </c>
      <c r="CG91" s="179" t="str">
        <f t="shared" si="39"/>
        <v>ae</v>
      </c>
      <c r="CH91" s="191">
        <f t="shared" si="80"/>
        <v>0</v>
      </c>
      <c r="CI91" s="184" t="s">
        <v>190</v>
      </c>
      <c r="CJ91" s="184">
        <f t="shared" si="81"/>
        <v>0</v>
      </c>
      <c r="CK91" s="191">
        <f t="shared" si="82"/>
        <v>0</v>
      </c>
      <c r="CL91" s="184" t="s">
        <v>190</v>
      </c>
      <c r="CM91" s="184">
        <f t="shared" si="83"/>
        <v>0</v>
      </c>
      <c r="CN91" s="191">
        <f t="shared" si="84"/>
        <v>0</v>
      </c>
      <c r="CO91" s="184" t="s">
        <v>190</v>
      </c>
      <c r="CP91" s="184">
        <f t="shared" si="85"/>
        <v>0</v>
      </c>
      <c r="CQ91" s="191">
        <f t="shared" si="86"/>
        <v>0</v>
      </c>
      <c r="CR91" s="184" t="s">
        <v>190</v>
      </c>
      <c r="CS91" s="184">
        <f t="shared" si="87"/>
        <v>0</v>
      </c>
      <c r="CT91" s="191">
        <f t="shared" si="88"/>
        <v>0</v>
      </c>
      <c r="CU91" s="184" t="s">
        <v>190</v>
      </c>
      <c r="CV91" s="184">
        <f t="shared" si="89"/>
        <v>0</v>
      </c>
      <c r="CW91" s="191">
        <f t="shared" si="90"/>
        <v>0</v>
      </c>
      <c r="CX91" s="184" t="s">
        <v>190</v>
      </c>
      <c r="CY91" s="184">
        <f t="shared" si="91"/>
        <v>0</v>
      </c>
      <c r="CZ91" s="191">
        <f t="shared" si="92"/>
        <v>0</v>
      </c>
      <c r="DA91" s="184" t="s">
        <v>190</v>
      </c>
      <c r="DB91" s="192">
        <f t="shared" si="93"/>
        <v>0</v>
      </c>
      <c r="DC91" s="191">
        <f t="shared" si="94"/>
        <v>0</v>
      </c>
      <c r="DD91" s="184" t="s">
        <v>190</v>
      </c>
      <c r="DE91" s="192">
        <f t="shared" si="95"/>
        <v>0</v>
      </c>
      <c r="DF91" s="191">
        <f t="shared" si="96"/>
        <v>0</v>
      </c>
      <c r="DG91" s="184" t="s">
        <v>190</v>
      </c>
      <c r="DH91" s="192">
        <f t="shared" si="97"/>
        <v>0</v>
      </c>
      <c r="DI91" s="191">
        <f t="shared" si="98"/>
        <v>0</v>
      </c>
      <c r="DJ91" s="184" t="s">
        <v>190</v>
      </c>
      <c r="DK91" s="192">
        <f t="shared" si="99"/>
        <v>0</v>
      </c>
      <c r="DL91" s="191">
        <f t="shared" si="100"/>
        <v>0</v>
      </c>
      <c r="DM91" s="184" t="s">
        <v>190</v>
      </c>
      <c r="DN91" s="192">
        <f t="shared" si="101"/>
        <v>0</v>
      </c>
      <c r="DO91" s="191">
        <f t="shared" si="50"/>
        <v>0</v>
      </c>
      <c r="DP91" s="184" t="s">
        <v>190</v>
      </c>
      <c r="DQ91" s="192">
        <f t="shared" si="51"/>
        <v>0</v>
      </c>
      <c r="DR91" s="191">
        <f t="shared" si="52"/>
        <v>0</v>
      </c>
      <c r="DS91" s="184" t="s">
        <v>190</v>
      </c>
      <c r="DT91" s="192">
        <f t="shared" si="53"/>
        <v>0</v>
      </c>
      <c r="DU91" s="191">
        <f t="shared" si="54"/>
        <v>0</v>
      </c>
      <c r="DV91" s="184" t="s">
        <v>190</v>
      </c>
      <c r="DW91" s="192">
        <f t="shared" si="55"/>
        <v>0</v>
      </c>
      <c r="DX91" s="191">
        <f t="shared" si="56"/>
        <v>0</v>
      </c>
      <c r="DY91" s="184" t="s">
        <v>190</v>
      </c>
      <c r="DZ91" s="192">
        <f t="shared" si="57"/>
        <v>0</v>
      </c>
      <c r="EA91" s="191">
        <f t="shared" si="58"/>
        <v>0</v>
      </c>
      <c r="EB91" s="184" t="s">
        <v>190</v>
      </c>
      <c r="EC91" s="192">
        <f t="shared" si="59"/>
        <v>0</v>
      </c>
      <c r="ED91" s="29">
        <f t="shared" si="60"/>
        <v>0</v>
      </c>
      <c r="EE91" s="30" t="s">
        <v>190</v>
      </c>
      <c r="EF91" s="31">
        <f t="shared" si="61"/>
        <v>0</v>
      </c>
      <c r="EG91" s="191">
        <f t="shared" si="62"/>
        <v>0</v>
      </c>
      <c r="EH91" s="184" t="s">
        <v>190</v>
      </c>
      <c r="EI91" s="192">
        <f t="shared" si="63"/>
        <v>0</v>
      </c>
      <c r="EJ91" s="191">
        <f t="shared" si="64"/>
        <v>0</v>
      </c>
      <c r="EK91" s="184" t="s">
        <v>190</v>
      </c>
      <c r="EL91" s="192">
        <f t="shared" si="65"/>
        <v>0</v>
      </c>
      <c r="EM91" s="29">
        <f t="shared" si="66"/>
        <v>0</v>
      </c>
      <c r="EN91" s="30" t="s">
        <v>190</v>
      </c>
      <c r="EO91" s="31">
        <f t="shared" si="67"/>
        <v>0</v>
      </c>
      <c r="EP91" s="29">
        <f t="shared" si="68"/>
        <v>0</v>
      </c>
      <c r="EQ91" s="30" t="s">
        <v>190</v>
      </c>
      <c r="ER91" s="31">
        <f t="shared" si="69"/>
        <v>0</v>
      </c>
      <c r="ES91" s="29">
        <f t="shared" si="70"/>
        <v>0</v>
      </c>
      <c r="ET91" s="30" t="s">
        <v>190</v>
      </c>
      <c r="EU91" s="31">
        <f t="shared" si="71"/>
        <v>0</v>
      </c>
      <c r="EV91" s="29">
        <f t="shared" si="72"/>
        <v>0</v>
      </c>
      <c r="EW91" s="30" t="s">
        <v>190</v>
      </c>
      <c r="EX91" s="31">
        <f t="shared" si="73"/>
        <v>0</v>
      </c>
      <c r="EY91" s="29">
        <f t="shared" si="74"/>
        <v>0</v>
      </c>
      <c r="EZ91" s="30" t="s">
        <v>190</v>
      </c>
      <c r="FA91" s="31">
        <f t="shared" si="75"/>
        <v>0</v>
      </c>
      <c r="FB91" s="180">
        <f t="shared" si="76"/>
        <v>0</v>
      </c>
      <c r="FC91" s="181" t="s">
        <v>190</v>
      </c>
      <c r="FD91" s="182">
        <f t="shared" si="77"/>
        <v>0</v>
      </c>
      <c r="FE91" s="137"/>
      <c r="FF91" s="183">
        <f t="shared" si="78"/>
        <v>0</v>
      </c>
      <c r="FG91" s="187" t="s">
        <v>190</v>
      </c>
      <c r="FH91" s="185">
        <f t="shared" si="79"/>
        <v>0</v>
      </c>
      <c r="FI91" s="158"/>
    </row>
    <row r="92" spans="2:165" ht="15.75" hidden="1" outlineLevel="1">
      <c r="B92" s="179"/>
      <c r="C92" s="158">
        <f>SUM(C67:C91)</f>
        <v>260</v>
      </c>
      <c r="D92" s="250" t="s">
        <v>190</v>
      </c>
      <c r="E92" s="158">
        <f>SUM(E67:E91)</f>
        <v>185</v>
      </c>
      <c r="F92" s="158">
        <f>SUM(F67:F91)</f>
        <v>61</v>
      </c>
      <c r="G92" s="250" t="s">
        <v>190</v>
      </c>
      <c r="H92" s="158">
        <f>SUM(H67:H91)</f>
        <v>68</v>
      </c>
      <c r="I92" s="158">
        <f>SUM(I67:I91)</f>
        <v>0</v>
      </c>
      <c r="J92" s="250" t="s">
        <v>190</v>
      </c>
      <c r="K92" s="158">
        <f>SUM(K67:K91)</f>
        <v>0</v>
      </c>
      <c r="L92" s="158">
        <f>SUM(L67:L91)</f>
        <v>0</v>
      </c>
      <c r="M92" s="250" t="s">
        <v>190</v>
      </c>
      <c r="N92" s="158">
        <f>SUM(N67:N91)</f>
        <v>0</v>
      </c>
      <c r="O92" s="158">
        <f>SUM(O67:O91)</f>
        <v>0</v>
      </c>
      <c r="P92" s="250" t="s">
        <v>190</v>
      </c>
      <c r="Q92" s="158">
        <f>SUM(Q67:Q91)</f>
        <v>0</v>
      </c>
      <c r="R92" s="158">
        <f>SUM(R67:R91)</f>
        <v>190</v>
      </c>
      <c r="S92" s="250" t="s">
        <v>190</v>
      </c>
      <c r="T92" s="158">
        <f>SUM(T67:T91)</f>
        <v>285</v>
      </c>
      <c r="U92" s="158">
        <f>SUM(U67:U91)</f>
        <v>242</v>
      </c>
      <c r="V92" s="250" t="s">
        <v>190</v>
      </c>
      <c r="W92" s="158">
        <f>SUM(W67:W91)</f>
        <v>200</v>
      </c>
      <c r="X92" s="158">
        <f>SUM(X67:X91)</f>
        <v>62</v>
      </c>
      <c r="Y92" s="250" t="s">
        <v>190</v>
      </c>
      <c r="Z92" s="158">
        <f>SUM(Z67:Z91)</f>
        <v>63</v>
      </c>
      <c r="AA92" s="158">
        <f>SUM(AA67:AA91)</f>
        <v>0</v>
      </c>
      <c r="AB92" s="250" t="s">
        <v>190</v>
      </c>
      <c r="AC92" s="158">
        <f>SUM(AC67:AC91)</f>
        <v>0</v>
      </c>
      <c r="AD92" s="158">
        <f>SUM(AD67:AD91)</f>
        <v>0</v>
      </c>
      <c r="AE92" s="250" t="s">
        <v>190</v>
      </c>
      <c r="AF92" s="158">
        <f>SUM(AF67:AF91)</f>
        <v>0</v>
      </c>
      <c r="AG92" s="158">
        <f>SUM(AG67:AG91)</f>
        <v>0</v>
      </c>
      <c r="AH92" s="250" t="s">
        <v>190</v>
      </c>
      <c r="AI92" s="158">
        <f>SUM(AI67:AI91)</f>
        <v>0</v>
      </c>
      <c r="AJ92" s="158">
        <f>SUM(AJ67:AJ91)</f>
        <v>0</v>
      </c>
      <c r="AK92" s="250" t="s">
        <v>190</v>
      </c>
      <c r="AL92" s="158">
        <f>SUM(AL67:AL91)</f>
        <v>0</v>
      </c>
      <c r="AM92" s="158">
        <f>SUM(AM67:AM91)</f>
        <v>0</v>
      </c>
      <c r="AN92" s="250" t="s">
        <v>190</v>
      </c>
      <c r="AO92" s="158">
        <f>SUM(AO67:AO91)</f>
        <v>0</v>
      </c>
      <c r="AP92" s="158">
        <f>SUM(AP67:AP91)</f>
        <v>0</v>
      </c>
      <c r="AQ92" s="250" t="s">
        <v>190</v>
      </c>
      <c r="AR92" s="158">
        <f>SUM(AR67:AR91)</f>
        <v>0</v>
      </c>
      <c r="AS92" s="158">
        <f>SUM(AS67:AS91)</f>
        <v>0</v>
      </c>
      <c r="AT92" s="250" t="s">
        <v>190</v>
      </c>
      <c r="AU92" s="158">
        <f>SUM(AU67:AU91)</f>
        <v>0</v>
      </c>
      <c r="AV92" s="158">
        <f>SUM(AV67:AV91)</f>
        <v>0</v>
      </c>
      <c r="AW92" s="250" t="s">
        <v>190</v>
      </c>
      <c r="AX92" s="158">
        <f>SUM(AX67:AX91)</f>
        <v>0</v>
      </c>
      <c r="AY92" s="158">
        <f>SUM(AY67:AY91)</f>
        <v>0</v>
      </c>
      <c r="AZ92" s="250" t="s">
        <v>190</v>
      </c>
      <c r="BA92" s="158">
        <f>SUM(BA67:BA91)</f>
        <v>0</v>
      </c>
      <c r="BB92" s="158">
        <f>SUM(BB67:BB91)</f>
        <v>0</v>
      </c>
      <c r="BC92" s="250" t="s">
        <v>190</v>
      </c>
      <c r="BD92" s="158">
        <f>SUM(BD67:BD91)</f>
        <v>0</v>
      </c>
      <c r="BE92" s="158">
        <f>SUM(BE67:BE91)</f>
        <v>0</v>
      </c>
      <c r="BF92" s="250" t="s">
        <v>190</v>
      </c>
      <c r="BG92" s="158">
        <f>SUM(BG67:BG91)</f>
        <v>0</v>
      </c>
      <c r="BH92" s="158">
        <f>SUM(BH67:BH91)</f>
        <v>0</v>
      </c>
      <c r="BI92" s="250" t="s">
        <v>190</v>
      </c>
      <c r="BJ92" s="158">
        <f>SUM(BJ67:BJ91)</f>
        <v>0</v>
      </c>
      <c r="BK92" s="158">
        <f>SUM(BK67:BK91)</f>
        <v>0</v>
      </c>
      <c r="BL92" s="250" t="s">
        <v>190</v>
      </c>
      <c r="BM92" s="158">
        <f>SUM(BM67:BM91)</f>
        <v>0</v>
      </c>
      <c r="BN92" s="158">
        <f>SUM(BN67:BN91)</f>
        <v>0</v>
      </c>
      <c r="BO92" s="250" t="s">
        <v>190</v>
      </c>
      <c r="BP92" s="158">
        <f>SUM(BP67:BP91)</f>
        <v>0</v>
      </c>
      <c r="BQ92" s="158">
        <f>SUM(BQ67:BQ91)</f>
        <v>0</v>
      </c>
      <c r="BR92" s="250" t="s">
        <v>190</v>
      </c>
      <c r="BS92" s="158">
        <f>SUM(BS67:BS91)</f>
        <v>0</v>
      </c>
      <c r="BT92" s="158">
        <f>SUM(BT67:BT91)</f>
        <v>0</v>
      </c>
      <c r="BU92" s="250" t="s">
        <v>190</v>
      </c>
      <c r="BV92" s="158">
        <f>SUM(BV67:BV91)</f>
        <v>0</v>
      </c>
      <c r="BW92" s="158">
        <f>SUM(BW67:BW91)</f>
        <v>0</v>
      </c>
      <c r="BX92" s="250" t="s">
        <v>190</v>
      </c>
      <c r="BY92" s="158">
        <f>SUM(BY67:BY91)</f>
        <v>0</v>
      </c>
      <c r="BZ92" s="158"/>
      <c r="CA92" s="158"/>
      <c r="CB92" s="378">
        <f>SUM(C92:BY92)</f>
        <v>1616</v>
      </c>
      <c r="CC92" s="378"/>
      <c r="CD92" s="378"/>
      <c r="CE92" s="158"/>
      <c r="CG92" s="179"/>
      <c r="CH92" s="158">
        <f>SUM(CH67:CH91)</f>
        <v>0</v>
      </c>
      <c r="CI92" s="158" t="s">
        <v>242</v>
      </c>
      <c r="CJ92" s="158">
        <f>SUM(CJ67:CJ91)</f>
        <v>6</v>
      </c>
      <c r="CK92" s="158">
        <f>SUM(CK67:CK91)</f>
        <v>2</v>
      </c>
      <c r="CL92" s="158" t="s">
        <v>242</v>
      </c>
      <c r="CM92" s="158">
        <f>SUM(CM67:CM91)</f>
        <v>0</v>
      </c>
      <c r="CN92" s="158">
        <f>SUM(CN67:CN91)</f>
        <v>0</v>
      </c>
      <c r="CO92" s="158" t="s">
        <v>242</v>
      </c>
      <c r="CP92" s="158">
        <f>SUM(CP67:CP91)</f>
        <v>0</v>
      </c>
      <c r="CQ92" s="158">
        <f>SUM(CQ67:CQ91)</f>
        <v>0</v>
      </c>
      <c r="CR92" s="158" t="s">
        <v>242</v>
      </c>
      <c r="CS92" s="158">
        <f>SUM(CS67:CS91)</f>
        <v>0</v>
      </c>
      <c r="CT92" s="158">
        <f>SUM(CT67:CT91)</f>
        <v>0</v>
      </c>
      <c r="CU92" s="158" t="s">
        <v>242</v>
      </c>
      <c r="CV92" s="158">
        <f>SUM(CV67:CV91)</f>
        <v>0</v>
      </c>
      <c r="CW92" s="158">
        <f>SUM(CW67:CW91)</f>
        <v>6</v>
      </c>
      <c r="CX92" s="158" t="s">
        <v>242</v>
      </c>
      <c r="CY92" s="158">
        <f>SUM(CY67:CY91)</f>
        <v>0</v>
      </c>
      <c r="CZ92" s="158">
        <f>SUM(CZ67:CZ91)</f>
        <v>0</v>
      </c>
      <c r="DA92" s="158" t="s">
        <v>242</v>
      </c>
      <c r="DB92" s="158">
        <f>SUM(DB67:DB91)</f>
        <v>6</v>
      </c>
      <c r="DC92" s="158">
        <f>SUM(DC67:DC91)</f>
        <v>2</v>
      </c>
      <c r="DD92" s="158" t="s">
        <v>242</v>
      </c>
      <c r="DE92" s="158">
        <f>SUM(DE67:DE91)</f>
        <v>0</v>
      </c>
      <c r="DF92" s="158">
        <f>SUM(DF67:DF91)</f>
        <v>0</v>
      </c>
      <c r="DG92" s="158" t="s">
        <v>242</v>
      </c>
      <c r="DH92" s="158">
        <f>SUM(DH67:DH91)</f>
        <v>0</v>
      </c>
      <c r="DI92" s="158">
        <f>SUM(DI67:DI91)</f>
        <v>0</v>
      </c>
      <c r="DJ92" s="158" t="s">
        <v>242</v>
      </c>
      <c r="DK92" s="158">
        <f>SUM(DK67:DK91)</f>
        <v>0</v>
      </c>
      <c r="DL92" s="158">
        <f>SUM(DL67:DL91)</f>
        <v>0</v>
      </c>
      <c r="DM92" s="158" t="s">
        <v>242</v>
      </c>
      <c r="DN92" s="158">
        <f>SUM(DN67:DN91)</f>
        <v>0</v>
      </c>
      <c r="DO92" s="158">
        <f>SUM(DO67:DO91)</f>
        <v>0</v>
      </c>
      <c r="DP92" s="158" t="s">
        <v>242</v>
      </c>
      <c r="DQ92" s="158">
        <f>SUM(DQ67:DQ91)</f>
        <v>0</v>
      </c>
      <c r="DR92" s="158">
        <f>SUM(DR67:DR91)</f>
        <v>0</v>
      </c>
      <c r="DS92" s="158" t="s">
        <v>242</v>
      </c>
      <c r="DT92" s="158">
        <f>SUM(DT67:DT91)</f>
        <v>0</v>
      </c>
      <c r="DU92" s="158">
        <f>SUM(DU67:DU91)</f>
        <v>0</v>
      </c>
      <c r="DV92" s="158" t="s">
        <v>242</v>
      </c>
      <c r="DW92" s="158">
        <f>SUM(DW67:DW91)</f>
        <v>0</v>
      </c>
      <c r="DX92" s="158">
        <f>SUM(DX67:DX91)</f>
        <v>0</v>
      </c>
      <c r="DY92" s="158" t="s">
        <v>242</v>
      </c>
      <c r="DZ92" s="158">
        <f>SUM(DZ67:DZ91)</f>
        <v>0</v>
      </c>
      <c r="EA92" s="158">
        <f>SUM(EA67:EA91)</f>
        <v>0</v>
      </c>
      <c r="EB92" s="158" t="s">
        <v>242</v>
      </c>
      <c r="EC92" s="158">
        <f>SUM(EC67:EC91)</f>
        <v>0</v>
      </c>
      <c r="ED92" s="158">
        <f>SUM(ED67:ED91)</f>
        <v>0</v>
      </c>
      <c r="EE92" s="158" t="s">
        <v>242</v>
      </c>
      <c r="EF92" s="158">
        <f>SUM(EF67:EF91)</f>
        <v>0</v>
      </c>
      <c r="EG92" s="158">
        <f>SUM(EG67:EG91)</f>
        <v>0</v>
      </c>
      <c r="EH92" s="158" t="s">
        <v>242</v>
      </c>
      <c r="EI92" s="158">
        <f>SUM(EI67:EI91)</f>
        <v>0</v>
      </c>
      <c r="EJ92" s="158">
        <f>SUM(EJ67:EJ91)</f>
        <v>0</v>
      </c>
      <c r="EK92" s="158" t="s">
        <v>242</v>
      </c>
      <c r="EL92" s="158">
        <f>SUM(EL67:EL91)</f>
        <v>0</v>
      </c>
      <c r="EM92" s="158">
        <f>SUM(EM67:EM91)</f>
        <v>0</v>
      </c>
      <c r="EN92" s="158" t="s">
        <v>242</v>
      </c>
      <c r="EO92" s="158">
        <f>SUM(EO67:EO91)</f>
        <v>0</v>
      </c>
      <c r="EP92" s="158">
        <f>SUM(EP67:EP91)</f>
        <v>0</v>
      </c>
      <c r="EQ92" s="158" t="s">
        <v>242</v>
      </c>
      <c r="ER92" s="158">
        <f>SUM(ER67:ER91)</f>
        <v>0</v>
      </c>
      <c r="ES92" s="158">
        <f>SUM(ES67:ES91)</f>
        <v>0</v>
      </c>
      <c r="ET92" s="158" t="s">
        <v>242</v>
      </c>
      <c r="EU92" s="158">
        <f>SUM(EU67:EU91)</f>
        <v>0</v>
      </c>
      <c r="EV92" s="158">
        <f>SUM(EV67:EV91)</f>
        <v>0</v>
      </c>
      <c r="EW92" s="158" t="s">
        <v>242</v>
      </c>
      <c r="EX92" s="158">
        <f>SUM(EX67:EX91)</f>
        <v>0</v>
      </c>
      <c r="EY92" s="158">
        <f>SUM(EY67:EY91)</f>
        <v>0</v>
      </c>
      <c r="EZ92" s="158" t="s">
        <v>242</v>
      </c>
      <c r="FA92" s="158">
        <f>SUM(FA67:FA91)</f>
        <v>0</v>
      </c>
      <c r="FB92" s="158">
        <f>SUM(FB67:FB91)</f>
        <v>0</v>
      </c>
      <c r="FC92" s="158" t="s">
        <v>242</v>
      </c>
      <c r="FD92" s="158">
        <f>SUM(FD67:FD91)</f>
        <v>0</v>
      </c>
      <c r="FE92" s="146"/>
      <c r="FF92" s="158"/>
      <c r="FG92" s="160"/>
      <c r="FH92" s="158"/>
      <c r="FI92" s="158"/>
    </row>
    <row r="93" spans="3:165" ht="12.75" hidden="1" outlineLevel="1">
      <c r="C93" s="28">
        <f>COUNTIF(C67:C91,"&gt;1")</f>
        <v>3</v>
      </c>
      <c r="D93" s="28"/>
      <c r="E93" s="28">
        <f>COUNTIF(E67:E91,"&gt;1")</f>
        <v>3</v>
      </c>
      <c r="F93" s="28">
        <f>COUNTIF(F67:F91,"&gt;1")</f>
        <v>1</v>
      </c>
      <c r="G93" s="28"/>
      <c r="H93" s="28">
        <f>COUNTIF(H67:H91,"&gt;1")</f>
        <v>1</v>
      </c>
      <c r="I93" s="28">
        <f>COUNTIF(I67:I91,"&gt;1")</f>
        <v>0</v>
      </c>
      <c r="J93" s="28"/>
      <c r="K93" s="28">
        <f>COUNTIF(K67:K91,"&gt;1")</f>
        <v>0</v>
      </c>
      <c r="L93" s="28">
        <f>COUNTIF(L67:L91,"&gt;1")</f>
        <v>0</v>
      </c>
      <c r="M93" s="28"/>
      <c r="N93" s="28">
        <f>COUNTIF(N67:N91,"&gt;1")</f>
        <v>0</v>
      </c>
      <c r="O93" s="28">
        <f>COUNTIF(O67:O91,"&gt;1")</f>
        <v>0</v>
      </c>
      <c r="P93" s="28"/>
      <c r="Q93" s="28">
        <f>COUNTIF(Q67:Q91,"&gt;1")</f>
        <v>0</v>
      </c>
      <c r="R93" s="28">
        <f>COUNTIF(R67:R91,"&gt;1")</f>
        <v>3</v>
      </c>
      <c r="S93" s="28"/>
      <c r="T93" s="28">
        <f>COUNTIF(T67:T91,"&gt;1")</f>
        <v>3</v>
      </c>
      <c r="U93" s="28">
        <f>COUNTIF(U67:U91,"&gt;1")</f>
        <v>3</v>
      </c>
      <c r="V93" s="28"/>
      <c r="W93" s="28">
        <f>COUNTIF(W67:W91,"&gt;1")</f>
        <v>3</v>
      </c>
      <c r="X93" s="28">
        <f>COUNTIF(X67:X91,"&gt;1")</f>
        <v>1</v>
      </c>
      <c r="Y93" s="28"/>
      <c r="Z93" s="28">
        <f>COUNTIF(Z67:Z91,"&gt;1")</f>
        <v>1</v>
      </c>
      <c r="AA93" s="28">
        <f>COUNTIF(AA67:AA91,"&gt;1")</f>
        <v>0</v>
      </c>
      <c r="AB93" s="28"/>
      <c r="AC93" s="28">
        <f>COUNTIF(AC67:AC91,"&gt;1")</f>
        <v>0</v>
      </c>
      <c r="AD93" s="28">
        <f>COUNTIF(AD67:AD91,"&gt;1")</f>
        <v>0</v>
      </c>
      <c r="AE93" s="28"/>
      <c r="AF93" s="28">
        <f>COUNTIF(AF67:AF91,"&gt;1")</f>
        <v>0</v>
      </c>
      <c r="AG93" s="28">
        <f>COUNTIF(AG67:AG91,"&gt;1")</f>
        <v>0</v>
      </c>
      <c r="AH93" s="28"/>
      <c r="AI93" s="28">
        <f>COUNTIF(AI67:AI91,"&gt;1")</f>
        <v>0</v>
      </c>
      <c r="AJ93" s="28">
        <f>COUNTIF(AJ67:AJ91,"&gt;1")</f>
        <v>0</v>
      </c>
      <c r="AK93" s="28"/>
      <c r="AL93" s="28">
        <f>COUNTIF(AL67:AL91,"&gt;1")</f>
        <v>0</v>
      </c>
      <c r="AM93" s="28">
        <f>COUNTIF(AM67:AM91,"&gt;1")</f>
        <v>0</v>
      </c>
      <c r="AN93" s="28"/>
      <c r="AO93" s="28">
        <f>COUNTIF(AO67:AO91,"&gt;1")</f>
        <v>0</v>
      </c>
      <c r="AP93" s="28">
        <f>COUNTIF(AP67:AP91,"&gt;1")</f>
        <v>0</v>
      </c>
      <c r="AQ93" s="28"/>
      <c r="AR93" s="28">
        <f>COUNTIF(AR67:AR91,"&gt;1")</f>
        <v>0</v>
      </c>
      <c r="AS93" s="28">
        <f>COUNTIF(AS67:AS91,"&gt;1")</f>
        <v>0</v>
      </c>
      <c r="AT93" s="28"/>
      <c r="AU93" s="28">
        <f>COUNTIF(AU67:AU91,"&gt;1")</f>
        <v>0</v>
      </c>
      <c r="AV93" s="28">
        <f>COUNTIF(AV67:AV91,"&gt;1")</f>
        <v>0</v>
      </c>
      <c r="AW93" s="28"/>
      <c r="AX93" s="28">
        <f>COUNTIF(AX67:AX91,"&gt;1")</f>
        <v>0</v>
      </c>
      <c r="AY93" s="28">
        <f>COUNTIF(AY67:AY91,"&gt;1")</f>
        <v>0</v>
      </c>
      <c r="AZ93" s="28"/>
      <c r="BA93" s="28">
        <f>COUNTIF(BA67:BA91,"&gt;1")</f>
        <v>0</v>
      </c>
      <c r="BB93" s="28">
        <f>COUNTIF(BB67:BB91,"&gt;1")</f>
        <v>0</v>
      </c>
      <c r="BC93" s="28"/>
      <c r="BD93" s="28">
        <f>COUNTIF(BD67:BD91,"&gt;1")</f>
        <v>0</v>
      </c>
      <c r="BE93" s="28">
        <f>COUNTIF(BE67:BE91,"&gt;1")</f>
        <v>0</v>
      </c>
      <c r="BF93" s="28"/>
      <c r="BG93" s="28">
        <f>COUNTIF(BG67:BG91,"&gt;1")</f>
        <v>0</v>
      </c>
      <c r="BH93" s="28">
        <f>COUNTIF(BH67:BH91,"&gt;1")</f>
        <v>0</v>
      </c>
      <c r="BI93" s="28"/>
      <c r="BJ93" s="28">
        <f>COUNTIF(BJ67:BJ91,"&gt;1")</f>
        <v>0</v>
      </c>
      <c r="BK93" s="28">
        <f>COUNTIF(BK67:BK91,"&gt;1")</f>
        <v>0</v>
      </c>
      <c r="BL93" s="28"/>
      <c r="BM93" s="28">
        <f>COUNTIF(BM67:BM91,"&gt;1")</f>
        <v>0</v>
      </c>
      <c r="BN93" s="28">
        <f>COUNTIF(BN67:BN91,"&gt;1")</f>
        <v>0</v>
      </c>
      <c r="BO93" s="28"/>
      <c r="BP93" s="28">
        <f>COUNTIF(BP67:BP91,"&gt;1")</f>
        <v>0</v>
      </c>
      <c r="BQ93" s="28">
        <f>COUNTIF(BQ67:BQ91,"&gt;1")</f>
        <v>0</v>
      </c>
      <c r="BR93" s="28"/>
      <c r="BS93" s="28">
        <f>COUNTIF(BS67:BS91,"&gt;1")</f>
        <v>0</v>
      </c>
      <c r="BT93" s="28">
        <f>COUNTIF(BT67:BT91,"&gt;1")</f>
        <v>0</v>
      </c>
      <c r="BU93" s="28"/>
      <c r="BV93" s="28">
        <f>COUNTIF(BV67:BV91,"&gt;1")</f>
        <v>0</v>
      </c>
      <c r="BW93" s="28">
        <f>COUNTIF(BW67:BW91,"&gt;1")</f>
        <v>0</v>
      </c>
      <c r="BX93" s="28"/>
      <c r="BY93" s="28">
        <f>COUNTIF(BY67:BY91,"&gt;1")</f>
        <v>0</v>
      </c>
      <c r="BZ93" s="19"/>
      <c r="CA93" s="19"/>
      <c r="CB93" s="19"/>
      <c r="CD93" s="19"/>
      <c r="CE93" s="19">
        <f>SUM(CE67:CE91)</f>
        <v>11</v>
      </c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94"/>
      <c r="FF93" s="19"/>
      <c r="FG93" s="19"/>
      <c r="FH93" s="19"/>
      <c r="FI93" s="19"/>
    </row>
    <row r="94" spans="1:256" s="19" customFormat="1" ht="21.75" customHeight="1" collapsed="1">
      <c r="A94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CC94" s="28"/>
      <c r="CF94"/>
      <c r="FE94" s="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9" customFormat="1" ht="21.75" customHeight="1">
      <c r="A95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C95"/>
      <c r="AD95"/>
      <c r="AE95"/>
      <c r="CC95" s="28"/>
      <c r="CF95"/>
      <c r="FE95" s="94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9" customFormat="1" ht="21.75" customHeight="1">
      <c r="A96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C96"/>
      <c r="AD96"/>
      <c r="AE96"/>
      <c r="CC96" s="28"/>
      <c r="CF96"/>
      <c r="FE96" s="94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ht="27.75">
      <c r="B97" s="196" t="s">
        <v>215</v>
      </c>
    </row>
    <row r="98" spans="1:14" ht="12.75">
      <c r="A98" t="s">
        <v>216</v>
      </c>
      <c r="B98" s="19" t="s">
        <v>217</v>
      </c>
      <c r="E98" s="20" t="s">
        <v>218</v>
      </c>
      <c r="G98" t="s">
        <v>219</v>
      </c>
      <c r="I98" t="s">
        <v>220</v>
      </c>
      <c r="K98" t="s">
        <v>221</v>
      </c>
      <c r="N98" t="s">
        <v>221</v>
      </c>
    </row>
    <row r="99" spans="1:256" s="158" customFormat="1" ht="15.75">
      <c r="A99" s="251">
        <f aca="true" t="shared" si="102" ref="A99:A122">ROW()-98</f>
        <v>1</v>
      </c>
      <c r="B99" s="197" t="str">
        <f>$B$67</f>
        <v>Müller Benjamin</v>
      </c>
      <c r="C99" s="197"/>
      <c r="D99" s="197"/>
      <c r="E99" s="197">
        <f>SUM($E$93+$CE$67)</f>
        <v>7</v>
      </c>
      <c r="F99" s="197"/>
      <c r="G99" s="197">
        <f>SUM($CJ$92+$FF$67)</f>
        <v>12</v>
      </c>
      <c r="H99" s="187" t="s">
        <v>190</v>
      </c>
      <c r="I99" s="197">
        <f>SUM($CH$92+$FH$67)</f>
        <v>2</v>
      </c>
      <c r="J99" s="197"/>
      <c r="K99" s="197">
        <f>SUM($E$92+$CB$67)</f>
        <v>431</v>
      </c>
      <c r="L99" s="197"/>
      <c r="M99" s="187" t="s">
        <v>190</v>
      </c>
      <c r="N99" s="197">
        <f>SUM($C$92+$CD$67)</f>
        <v>557</v>
      </c>
      <c r="O99" s="87"/>
      <c r="R99" s="252">
        <f aca="true" t="shared" si="103" ref="R99:R122">SUM(K99/E99/2)</f>
        <v>30.785714285714285</v>
      </c>
      <c r="S99" s="253" t="s">
        <v>242</v>
      </c>
      <c r="T99" s="254">
        <f aca="true" t="shared" si="104" ref="T99:T122">SUM(N99/E99/2)</f>
        <v>39.785714285714285</v>
      </c>
      <c r="U99"/>
      <c r="V99"/>
      <c r="W99"/>
      <c r="X99"/>
      <c r="Y99"/>
      <c r="Z99"/>
      <c r="AA99"/>
      <c r="CC99" s="160"/>
      <c r="FE99" s="146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58" customFormat="1" ht="15.75">
      <c r="A100" s="255">
        <f t="shared" si="102"/>
        <v>2</v>
      </c>
      <c r="B100" s="143" t="str">
        <f>$B$73</f>
        <v>Deneke Wenzel</v>
      </c>
      <c r="C100" s="143"/>
      <c r="D100" s="143"/>
      <c r="E100" s="143">
        <f>SUM($U$93+$CE$73)</f>
        <v>4</v>
      </c>
      <c r="F100" s="143"/>
      <c r="G100" s="143">
        <f>SUM($DB$92+$FF$73)</f>
        <v>6</v>
      </c>
      <c r="H100" s="137" t="s">
        <v>190</v>
      </c>
      <c r="I100" s="143">
        <f>SUM($CZ$92+$FH$73)</f>
        <v>2</v>
      </c>
      <c r="J100" s="143"/>
      <c r="K100" s="143">
        <f>SUM($W$92+$CB$73)</f>
        <v>265</v>
      </c>
      <c r="L100" s="143"/>
      <c r="M100" s="137" t="s">
        <v>190</v>
      </c>
      <c r="N100" s="143">
        <f>SUM($U$92+$CD$73)</f>
        <v>301</v>
      </c>
      <c r="O100" s="216"/>
      <c r="R100" s="256">
        <f t="shared" si="103"/>
        <v>33.125</v>
      </c>
      <c r="S100" s="257" t="s">
        <v>242</v>
      </c>
      <c r="T100" s="258">
        <f t="shared" si="104"/>
        <v>37.625</v>
      </c>
      <c r="U100"/>
      <c r="V100"/>
      <c r="W100"/>
      <c r="X100"/>
      <c r="Y100"/>
      <c r="Z100"/>
      <c r="AA100"/>
      <c r="CC100" s="160"/>
      <c r="FE100" s="146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58" customFormat="1" ht="15.75">
      <c r="A101" s="255">
        <f t="shared" si="102"/>
        <v>3</v>
      </c>
      <c r="B101" s="143" t="str">
        <f>$B$71</f>
        <v>Hofmann Emanuel</v>
      </c>
      <c r="C101" s="143"/>
      <c r="D101" s="143"/>
      <c r="E101" s="143">
        <f>SUM($O$93+$CE$71)</f>
        <v>1</v>
      </c>
      <c r="F101" s="143"/>
      <c r="G101" s="143">
        <f>SUM($CV$92+$FF$71)</f>
        <v>2</v>
      </c>
      <c r="H101" s="137" t="s">
        <v>190</v>
      </c>
      <c r="I101" s="143">
        <f>SUM($CT$92+$FH$71)</f>
        <v>0</v>
      </c>
      <c r="J101" s="143"/>
      <c r="K101" s="143">
        <f>SUM($Q$92+$CB$71)</f>
        <v>63</v>
      </c>
      <c r="L101" s="143"/>
      <c r="M101" s="137" t="s">
        <v>190</v>
      </c>
      <c r="N101" s="143">
        <f>SUM($O$92+$CD$71)</f>
        <v>75</v>
      </c>
      <c r="O101" s="216"/>
      <c r="R101" s="256">
        <f t="shared" si="103"/>
        <v>31.5</v>
      </c>
      <c r="S101" s="257" t="s">
        <v>242</v>
      </c>
      <c r="T101" s="258">
        <f t="shared" si="104"/>
        <v>37.5</v>
      </c>
      <c r="U101"/>
      <c r="V101"/>
      <c r="W101"/>
      <c r="X101"/>
      <c r="Y101"/>
      <c r="Z101"/>
      <c r="AA101"/>
      <c r="CC101" s="160"/>
      <c r="FE101" s="146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58" customFormat="1" ht="15.75">
      <c r="A102" s="255">
        <f t="shared" si="102"/>
        <v>4</v>
      </c>
      <c r="B102" s="143" t="str">
        <f>$B$68</f>
        <v>Eiden Janek</v>
      </c>
      <c r="C102" s="143"/>
      <c r="D102" s="143"/>
      <c r="E102" s="143">
        <f>SUM($H$93+$CE$68)</f>
        <v>3</v>
      </c>
      <c r="F102" s="143"/>
      <c r="G102" s="143">
        <f>SUM($CM$92+$FF$68)</f>
        <v>2</v>
      </c>
      <c r="H102" s="137" t="s">
        <v>190</v>
      </c>
      <c r="I102" s="143">
        <f>SUM($CK$92+$FH$68)</f>
        <v>4</v>
      </c>
      <c r="J102" s="143"/>
      <c r="K102" s="143">
        <f>SUM($H$92+$CB$68)</f>
        <v>211</v>
      </c>
      <c r="L102" s="143"/>
      <c r="M102" s="137" t="s">
        <v>190</v>
      </c>
      <c r="N102" s="143">
        <f>SUM($F$92+$CD$68)</f>
        <v>232</v>
      </c>
      <c r="O102" s="216"/>
      <c r="R102" s="256">
        <f t="shared" si="103"/>
        <v>35.166666666666664</v>
      </c>
      <c r="S102" s="257" t="s">
        <v>242</v>
      </c>
      <c r="T102" s="258">
        <f t="shared" si="104"/>
        <v>38.666666666666664</v>
      </c>
      <c r="U102"/>
      <c r="V102"/>
      <c r="W102"/>
      <c r="X102"/>
      <c r="Y102"/>
      <c r="Z102"/>
      <c r="AA102"/>
      <c r="AB102"/>
      <c r="AC102"/>
      <c r="AD102"/>
      <c r="AE102"/>
      <c r="AF102"/>
      <c r="CC102" s="160"/>
      <c r="FE102" s="146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58" customFormat="1" ht="15.75">
      <c r="A103" s="255">
        <f t="shared" si="102"/>
        <v>5</v>
      </c>
      <c r="B103" s="143" t="str">
        <f>$B$69</f>
        <v>Davoudi Patrick</v>
      </c>
      <c r="C103" s="143"/>
      <c r="D103" s="143"/>
      <c r="E103" s="143">
        <f>SUM($K$93+$CE$69)</f>
        <v>1</v>
      </c>
      <c r="F103" s="143"/>
      <c r="G103" s="143">
        <f>SUM($CP$92+$FF$69)</f>
        <v>0</v>
      </c>
      <c r="H103" s="137" t="s">
        <v>190</v>
      </c>
      <c r="I103" s="143">
        <f>SUM($CN$92+$FH$69)</f>
        <v>2</v>
      </c>
      <c r="J103" s="143"/>
      <c r="K103" s="143">
        <f>SUM($K$92+$CB$69)</f>
        <v>76</v>
      </c>
      <c r="L103" s="143"/>
      <c r="M103" s="137" t="s">
        <v>190</v>
      </c>
      <c r="N103" s="143">
        <f>SUM($I$92+$CD$69)</f>
        <v>70</v>
      </c>
      <c r="O103" s="216"/>
      <c r="R103" s="256">
        <f t="shared" si="103"/>
        <v>38</v>
      </c>
      <c r="S103" s="257" t="s">
        <v>242</v>
      </c>
      <c r="T103" s="258">
        <f t="shared" si="104"/>
        <v>35</v>
      </c>
      <c r="U103"/>
      <c r="V103"/>
      <c r="W103"/>
      <c r="X103"/>
      <c r="Y103"/>
      <c r="Z103"/>
      <c r="AA103"/>
      <c r="CC103" s="160"/>
      <c r="FE103" s="146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58" customFormat="1" ht="15.75">
      <c r="A104" s="255">
        <f t="shared" si="102"/>
        <v>6</v>
      </c>
      <c r="B104" s="143" t="str">
        <f>$B$74</f>
        <v>Laux Marcel</v>
      </c>
      <c r="C104" s="143"/>
      <c r="D104" s="143"/>
      <c r="E104" s="143">
        <f>SUM($X$93+$CE$74)</f>
        <v>1</v>
      </c>
      <c r="F104" s="143"/>
      <c r="G104" s="143">
        <f>SUM($DE$92+$FF$74)</f>
        <v>0</v>
      </c>
      <c r="H104" s="137" t="s">
        <v>190</v>
      </c>
      <c r="I104" s="143">
        <f>SUM($DC$92+$FH$74)</f>
        <v>2</v>
      </c>
      <c r="J104" s="143"/>
      <c r="K104" s="143">
        <f>SUM($Z$92+$CB$74)</f>
        <v>63</v>
      </c>
      <c r="L104" s="143"/>
      <c r="M104" s="137" t="s">
        <v>190</v>
      </c>
      <c r="N104" s="143">
        <f>SUM($X$92+$CD$74)</f>
        <v>62</v>
      </c>
      <c r="O104" s="216"/>
      <c r="R104" s="256">
        <f t="shared" si="103"/>
        <v>31.5</v>
      </c>
      <c r="S104" s="257" t="s">
        <v>242</v>
      </c>
      <c r="T104" s="258">
        <f t="shared" si="104"/>
        <v>31</v>
      </c>
      <c r="U104"/>
      <c r="V104"/>
      <c r="W104"/>
      <c r="X104"/>
      <c r="Y104"/>
      <c r="Z104"/>
      <c r="AA104"/>
      <c r="CC104" s="160"/>
      <c r="FE104" s="146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58" customFormat="1" ht="15.75">
      <c r="A105" s="255">
        <f t="shared" si="102"/>
        <v>7</v>
      </c>
      <c r="B105" s="143" t="str">
        <f>$B$75</f>
        <v>Davoudi Stefan</v>
      </c>
      <c r="C105" s="143"/>
      <c r="D105" s="143"/>
      <c r="E105" s="143">
        <f>SUM($AC$93+$CE$75)</f>
        <v>1</v>
      </c>
      <c r="F105" s="143"/>
      <c r="G105" s="143">
        <f>SUM($DH$92+$FF$75)</f>
        <v>0</v>
      </c>
      <c r="H105" s="137" t="s">
        <v>190</v>
      </c>
      <c r="I105" s="143">
        <f>SUM($DF$92+$FH$75)</f>
        <v>2</v>
      </c>
      <c r="J105" s="143"/>
      <c r="K105" s="143">
        <f>SUM($AC$92+$CB$75)</f>
        <v>102</v>
      </c>
      <c r="L105" s="143"/>
      <c r="M105" s="137" t="s">
        <v>190</v>
      </c>
      <c r="N105" s="143">
        <f>SUM($AA$92+$CD$75)</f>
        <v>69</v>
      </c>
      <c r="O105" s="216"/>
      <c r="R105" s="256">
        <f t="shared" si="103"/>
        <v>51</v>
      </c>
      <c r="S105" s="257" t="s">
        <v>242</v>
      </c>
      <c r="T105" s="258">
        <f t="shared" si="104"/>
        <v>34.5</v>
      </c>
      <c r="U105"/>
      <c r="V105"/>
      <c r="W105"/>
      <c r="X105"/>
      <c r="Y105"/>
      <c r="Z105"/>
      <c r="AA105"/>
      <c r="CC105" s="160"/>
      <c r="FE105" s="146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58" customFormat="1" ht="15.75">
      <c r="A106" s="255">
        <f t="shared" si="102"/>
        <v>8</v>
      </c>
      <c r="B106" s="143" t="str">
        <f>$B$72</f>
        <v>Cullmann Tobias</v>
      </c>
      <c r="C106" s="143"/>
      <c r="D106" s="143"/>
      <c r="E106" s="143">
        <f>SUM($R$93+$CE$72)</f>
        <v>4</v>
      </c>
      <c r="F106" s="143"/>
      <c r="G106" s="143">
        <f>SUM($CY$92+$FF$72)</f>
        <v>0</v>
      </c>
      <c r="H106" s="137" t="s">
        <v>190</v>
      </c>
      <c r="I106" s="143">
        <f>SUM($CW$92+$FH$72)</f>
        <v>8</v>
      </c>
      <c r="J106" s="143"/>
      <c r="K106" s="143">
        <f>SUM($T$92+$CB$72)</f>
        <v>405</v>
      </c>
      <c r="L106" s="143"/>
      <c r="M106" s="137" t="s">
        <v>190</v>
      </c>
      <c r="N106" s="143">
        <f>SUM($R$92+$CD$72)</f>
        <v>250</v>
      </c>
      <c r="O106" s="216"/>
      <c r="R106" s="256">
        <f t="shared" si="103"/>
        <v>50.625</v>
      </c>
      <c r="S106" s="257" t="s">
        <v>242</v>
      </c>
      <c r="T106" s="258">
        <f t="shared" si="104"/>
        <v>31.25</v>
      </c>
      <c r="U106"/>
      <c r="V106"/>
      <c r="W106"/>
      <c r="X106"/>
      <c r="Y106"/>
      <c r="Z106"/>
      <c r="AA106"/>
      <c r="CC106" s="160"/>
      <c r="FE106" s="14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58" customFormat="1" ht="15.75">
      <c r="A107" s="255">
        <f>ROW()-98</f>
        <v>9</v>
      </c>
      <c r="B107" s="143" t="str">
        <f>$B$70</f>
        <v>Pieper Sabrina</v>
      </c>
      <c r="C107" s="143"/>
      <c r="D107" s="143"/>
      <c r="E107" s="143">
        <f>SUM($N$93+$CE$70)</f>
        <v>0</v>
      </c>
      <c r="F107" s="143"/>
      <c r="G107" s="143">
        <f>SUM($CS$92+$FF$70)</f>
        <v>0</v>
      </c>
      <c r="H107" s="137" t="s">
        <v>190</v>
      </c>
      <c r="I107" s="143">
        <f>SUM($CQ$92+$FH$70)</f>
        <v>0</v>
      </c>
      <c r="J107" s="143"/>
      <c r="K107" s="143">
        <f>SUM($N$92+$CB$70)</f>
        <v>0</v>
      </c>
      <c r="L107" s="143"/>
      <c r="M107" s="137" t="s">
        <v>190</v>
      </c>
      <c r="N107" s="143">
        <f>SUM(L$92+$CD$70)</f>
        <v>0</v>
      </c>
      <c r="O107" s="216"/>
      <c r="R107" s="256" t="e">
        <f t="shared" si="103"/>
        <v>#DIV/0!</v>
      </c>
      <c r="S107" s="257" t="s">
        <v>242</v>
      </c>
      <c r="T107" s="258" t="e">
        <f t="shared" si="104"/>
        <v>#DIV/0!</v>
      </c>
      <c r="U107"/>
      <c r="V107"/>
      <c r="W107"/>
      <c r="X107"/>
      <c r="Y107"/>
      <c r="Z107"/>
      <c r="AA107"/>
      <c r="AB107"/>
      <c r="AC107"/>
      <c r="AD107"/>
      <c r="AE107"/>
      <c r="AF107"/>
      <c r="CC107" s="160"/>
      <c r="FE107" s="146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58" customFormat="1" ht="15.75" hidden="1" outlineLevel="1">
      <c r="A108" s="255">
        <f t="shared" si="102"/>
        <v>10</v>
      </c>
      <c r="B108" s="143">
        <f>$B$85</f>
        <v>0</v>
      </c>
      <c r="C108" s="143"/>
      <c r="D108" s="143"/>
      <c r="E108" s="143">
        <f>SUM($BG$93+$CE$85)</f>
        <v>0</v>
      </c>
      <c r="F108" s="143"/>
      <c r="G108" s="143">
        <f>SUM($EL$92+$FF$85)</f>
        <v>0</v>
      </c>
      <c r="H108" s="137" t="s">
        <v>190</v>
      </c>
      <c r="I108" s="143">
        <f>SUM($EJ$92+$FH$85)</f>
        <v>0</v>
      </c>
      <c r="J108" s="143"/>
      <c r="K108" s="143">
        <f>SUM($BG$92+$CB$85)</f>
        <v>0</v>
      </c>
      <c r="L108" s="143"/>
      <c r="M108" s="137" t="s">
        <v>190</v>
      </c>
      <c r="N108" s="143">
        <f>SUM($BE$92+$CD$85)</f>
        <v>0</v>
      </c>
      <c r="O108" s="216"/>
      <c r="R108" s="256" t="e">
        <f t="shared" si="103"/>
        <v>#DIV/0!</v>
      </c>
      <c r="S108" s="257" t="s">
        <v>242</v>
      </c>
      <c r="T108" s="258" t="e">
        <f t="shared" si="104"/>
        <v>#DIV/0!</v>
      </c>
      <c r="U108"/>
      <c r="V108"/>
      <c r="W108"/>
      <c r="X108"/>
      <c r="Y108"/>
      <c r="Z108"/>
      <c r="AA108"/>
      <c r="CC108" s="160"/>
      <c r="FE108" s="146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58" customFormat="1" ht="15.75" hidden="1" outlineLevel="1">
      <c r="A109" s="255">
        <f t="shared" si="102"/>
        <v>11</v>
      </c>
      <c r="B109" s="143">
        <f>$B$81</f>
        <v>0</v>
      </c>
      <c r="C109" s="143"/>
      <c r="D109" s="143"/>
      <c r="E109" s="143">
        <f>SUM($AU$93+$CE$81)</f>
        <v>0</v>
      </c>
      <c r="F109" s="143"/>
      <c r="G109" s="143">
        <f>SUM($DZ$92+$FF$81)</f>
        <v>0</v>
      </c>
      <c r="H109" s="137" t="s">
        <v>190</v>
      </c>
      <c r="I109" s="143">
        <f>SUM($DX$92+$FH$81)</f>
        <v>0</v>
      </c>
      <c r="J109" s="143"/>
      <c r="K109" s="143">
        <f>SUM($AU$92+$CB$81)</f>
        <v>0</v>
      </c>
      <c r="L109" s="143"/>
      <c r="M109" s="137" t="s">
        <v>190</v>
      </c>
      <c r="N109" s="143">
        <f>SUM($AS$92+$CD$81)</f>
        <v>0</v>
      </c>
      <c r="O109" s="216"/>
      <c r="R109" s="256" t="e">
        <f t="shared" si="103"/>
        <v>#DIV/0!</v>
      </c>
      <c r="S109" s="257" t="s">
        <v>242</v>
      </c>
      <c r="T109" s="258" t="e">
        <f t="shared" si="104"/>
        <v>#DIV/0!</v>
      </c>
      <c r="U109"/>
      <c r="V109"/>
      <c r="W109"/>
      <c r="X109"/>
      <c r="Y109"/>
      <c r="Z109"/>
      <c r="AA109"/>
      <c r="CC109" s="160"/>
      <c r="FE109" s="146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58" customFormat="1" ht="15.75" hidden="1" outlineLevel="1">
      <c r="A110" s="255">
        <f t="shared" si="102"/>
        <v>12</v>
      </c>
      <c r="B110" s="143">
        <f>$B$86</f>
        <v>0</v>
      </c>
      <c r="C110" s="143"/>
      <c r="D110" s="143"/>
      <c r="E110" s="143">
        <f>SUM($BJ$93+$CE$86)</f>
        <v>0</v>
      </c>
      <c r="F110" s="143"/>
      <c r="G110" s="143">
        <f>SUM($EO$92+$FF$86)</f>
        <v>0</v>
      </c>
      <c r="H110" s="137" t="s">
        <v>190</v>
      </c>
      <c r="I110" s="143">
        <f>SUM($EM$92+$FH$86)</f>
        <v>0</v>
      </c>
      <c r="J110" s="143"/>
      <c r="K110" s="143">
        <f>SUM($BJ$92+$CB$86)</f>
        <v>0</v>
      </c>
      <c r="L110" s="143"/>
      <c r="M110" s="137" t="s">
        <v>190</v>
      </c>
      <c r="N110" s="143">
        <f>SUM($BH$92+$CD$86)</f>
        <v>0</v>
      </c>
      <c r="O110" s="216"/>
      <c r="R110" s="256" t="e">
        <f t="shared" si="103"/>
        <v>#DIV/0!</v>
      </c>
      <c r="S110" s="257" t="s">
        <v>242</v>
      </c>
      <c r="T110" s="258" t="e">
        <f t="shared" si="104"/>
        <v>#DIV/0!</v>
      </c>
      <c r="U110"/>
      <c r="V110"/>
      <c r="W110"/>
      <c r="X110"/>
      <c r="Y110"/>
      <c r="Z110"/>
      <c r="AA110"/>
      <c r="CC110" s="160"/>
      <c r="FE110" s="146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58" customFormat="1" ht="15.75" hidden="1" outlineLevel="1">
      <c r="A111" s="255">
        <f t="shared" si="102"/>
        <v>13</v>
      </c>
      <c r="B111" s="143">
        <f>$B$77</f>
        <v>0</v>
      </c>
      <c r="C111" s="143"/>
      <c r="D111" s="143"/>
      <c r="E111" s="143">
        <f>SUM($AG$93+$CE$77)</f>
        <v>0</v>
      </c>
      <c r="F111" s="143"/>
      <c r="G111" s="143">
        <f>SUM($DN$92+$FF$77)</f>
        <v>0</v>
      </c>
      <c r="H111" s="137" t="s">
        <v>190</v>
      </c>
      <c r="I111" s="143">
        <f>SUM($DL$92+$FH$77)</f>
        <v>0</v>
      </c>
      <c r="J111" s="143"/>
      <c r="K111" s="143">
        <f>SUM($AI$92+$CB$77)</f>
        <v>0</v>
      </c>
      <c r="L111" s="143"/>
      <c r="M111" s="137" t="s">
        <v>190</v>
      </c>
      <c r="N111" s="143">
        <f>SUM($AG$92+$CD$77)</f>
        <v>0</v>
      </c>
      <c r="O111" s="216"/>
      <c r="R111" s="256" t="e">
        <f t="shared" si="103"/>
        <v>#DIV/0!</v>
      </c>
      <c r="S111" s="257" t="s">
        <v>242</v>
      </c>
      <c r="T111" s="258" t="e">
        <f t="shared" si="104"/>
        <v>#DIV/0!</v>
      </c>
      <c r="U111"/>
      <c r="V111"/>
      <c r="W111"/>
      <c r="X111"/>
      <c r="Y111"/>
      <c r="Z111"/>
      <c r="AA111"/>
      <c r="CC111" s="160"/>
      <c r="FE111" s="146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58" customFormat="1" ht="15.75" hidden="1" outlineLevel="1">
      <c r="A112" s="255">
        <f t="shared" si="102"/>
        <v>14</v>
      </c>
      <c r="B112" s="143">
        <f>$B$76</f>
        <v>0</v>
      </c>
      <c r="C112" s="143"/>
      <c r="D112" s="143"/>
      <c r="E112" s="143">
        <f>SUM($AD$93+$CE$76)</f>
        <v>0</v>
      </c>
      <c r="F112" s="143"/>
      <c r="G112" s="143">
        <f>SUM($DK$92+$FF$76)</f>
        <v>0</v>
      </c>
      <c r="H112" s="137" t="s">
        <v>190</v>
      </c>
      <c r="I112" s="143">
        <f>SUM($DI$92+$FH$76)</f>
        <v>0</v>
      </c>
      <c r="J112" s="143"/>
      <c r="K112" s="143">
        <f>SUM($AF$92+$CB$76)</f>
        <v>0</v>
      </c>
      <c r="L112" s="143"/>
      <c r="M112" s="137" t="s">
        <v>190</v>
      </c>
      <c r="N112" s="143">
        <f>SUM($AD$92+$CD$76)</f>
        <v>0</v>
      </c>
      <c r="O112" s="216"/>
      <c r="R112" s="256" t="e">
        <f t="shared" si="103"/>
        <v>#DIV/0!</v>
      </c>
      <c r="S112" s="257" t="s">
        <v>242</v>
      </c>
      <c r="T112" s="258" t="e">
        <f t="shared" si="104"/>
        <v>#DIV/0!</v>
      </c>
      <c r="U112"/>
      <c r="V112"/>
      <c r="W112"/>
      <c r="X112"/>
      <c r="Y112"/>
      <c r="Z112"/>
      <c r="AA112"/>
      <c r="AB112"/>
      <c r="AC112"/>
      <c r="AD112"/>
      <c r="AE112"/>
      <c r="AF112"/>
      <c r="CC112" s="160"/>
      <c r="FE112" s="146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58" customFormat="1" ht="15.75" hidden="1" outlineLevel="1">
      <c r="A113" s="255">
        <f t="shared" si="102"/>
        <v>15</v>
      </c>
      <c r="B113" s="143">
        <f>$B$87</f>
        <v>0</v>
      </c>
      <c r="C113" s="143"/>
      <c r="D113" s="143"/>
      <c r="E113" s="143">
        <f>SUM($BM$93+$CE$87)</f>
        <v>0</v>
      </c>
      <c r="F113" s="143"/>
      <c r="G113" s="143">
        <f>SUM($ER$92+$FF$87)</f>
        <v>0</v>
      </c>
      <c r="H113" s="137" t="s">
        <v>190</v>
      </c>
      <c r="I113" s="143">
        <f>SUM($ES$92+$FH$87)</f>
        <v>0</v>
      </c>
      <c r="J113" s="143"/>
      <c r="K113" s="143">
        <f>SUM($BM$92+$CB$87)</f>
        <v>0</v>
      </c>
      <c r="L113" s="143"/>
      <c r="M113" s="137" t="s">
        <v>190</v>
      </c>
      <c r="N113" s="143">
        <f>SUM($BK$92+$CD$87)</f>
        <v>0</v>
      </c>
      <c r="O113" s="216"/>
      <c r="R113" s="256" t="e">
        <f t="shared" si="103"/>
        <v>#DIV/0!</v>
      </c>
      <c r="S113" s="257" t="s">
        <v>242</v>
      </c>
      <c r="T113" s="258" t="e">
        <f t="shared" si="104"/>
        <v>#DIV/0!</v>
      </c>
      <c r="U113"/>
      <c r="V113"/>
      <c r="W113"/>
      <c r="X113"/>
      <c r="Y113"/>
      <c r="Z113"/>
      <c r="AA113"/>
      <c r="CC113" s="160"/>
      <c r="FE113" s="146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58" customFormat="1" ht="15.75" hidden="1" outlineLevel="1">
      <c r="A114" s="255">
        <f t="shared" si="102"/>
        <v>16</v>
      </c>
      <c r="B114" s="143">
        <f>$B$79</f>
        <v>0</v>
      </c>
      <c r="C114" s="143"/>
      <c r="D114" s="143"/>
      <c r="E114" s="143">
        <f>SUM($AO$93+$CE$79)</f>
        <v>0</v>
      </c>
      <c r="F114" s="143"/>
      <c r="G114" s="143">
        <f>SUM($DT$92+$FF$79)</f>
        <v>0</v>
      </c>
      <c r="H114" s="137" t="s">
        <v>190</v>
      </c>
      <c r="I114" s="143">
        <f>SUM($DR$92+$FH$79)</f>
        <v>0</v>
      </c>
      <c r="J114" s="143"/>
      <c r="K114" s="143">
        <f>SUM($AO$92+$CB$79)</f>
        <v>0</v>
      </c>
      <c r="L114" s="143"/>
      <c r="M114" s="137" t="s">
        <v>190</v>
      </c>
      <c r="N114" s="143">
        <f>SUM($AM$92+$CD$79)</f>
        <v>0</v>
      </c>
      <c r="O114" s="216"/>
      <c r="R114" s="256" t="e">
        <f t="shared" si="103"/>
        <v>#DIV/0!</v>
      </c>
      <c r="S114" s="257" t="s">
        <v>242</v>
      </c>
      <c r="T114" s="258" t="e">
        <f t="shared" si="104"/>
        <v>#DIV/0!</v>
      </c>
      <c r="U114"/>
      <c r="V114"/>
      <c r="W114"/>
      <c r="X114"/>
      <c r="Y114"/>
      <c r="Z114"/>
      <c r="AA114"/>
      <c r="CC114" s="160"/>
      <c r="FE114" s="146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58" customFormat="1" ht="15.75" hidden="1" outlineLevel="1">
      <c r="A115" s="255">
        <f t="shared" si="102"/>
        <v>17</v>
      </c>
      <c r="B115" s="143">
        <f>$B$78</f>
        <v>0</v>
      </c>
      <c r="C115" s="143"/>
      <c r="D115" s="143"/>
      <c r="E115" s="143">
        <f>SUM($AJ$93+$CE$78)</f>
        <v>0</v>
      </c>
      <c r="F115" s="143"/>
      <c r="G115" s="143">
        <f>SUM($DQ$92+$FF$78)</f>
        <v>0</v>
      </c>
      <c r="H115" s="137" t="s">
        <v>190</v>
      </c>
      <c r="I115" s="143">
        <f>SUM($DO$92+$FH$78)</f>
        <v>0</v>
      </c>
      <c r="J115" s="143"/>
      <c r="K115" s="143">
        <f>SUM($AL$92+$CB$78)</f>
        <v>0</v>
      </c>
      <c r="L115" s="143"/>
      <c r="M115" s="137" t="s">
        <v>190</v>
      </c>
      <c r="N115" s="143">
        <f>SUM($AJ$92+$CD$78)</f>
        <v>0</v>
      </c>
      <c r="O115" s="216"/>
      <c r="R115" s="256" t="e">
        <f t="shared" si="103"/>
        <v>#DIV/0!</v>
      </c>
      <c r="S115" s="257" t="s">
        <v>242</v>
      </c>
      <c r="T115" s="258" t="e">
        <f t="shared" si="104"/>
        <v>#DIV/0!</v>
      </c>
      <c r="U115"/>
      <c r="V115"/>
      <c r="W115"/>
      <c r="X115"/>
      <c r="Y115"/>
      <c r="Z115"/>
      <c r="AA115"/>
      <c r="CC115" s="160"/>
      <c r="FE115" s="146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58" customFormat="1" ht="15.75" hidden="1" outlineLevel="1">
      <c r="A116" s="255">
        <f t="shared" si="102"/>
        <v>18</v>
      </c>
      <c r="B116" s="143">
        <f>$B$84</f>
        <v>0</v>
      </c>
      <c r="C116" s="143"/>
      <c r="D116" s="143"/>
      <c r="E116" s="143">
        <f>SUM($BB$93+$CE$84)</f>
        <v>0</v>
      </c>
      <c r="F116" s="143"/>
      <c r="G116" s="143">
        <f>SUM($EI$92+$FF$84)</f>
        <v>0</v>
      </c>
      <c r="H116" s="137" t="s">
        <v>190</v>
      </c>
      <c r="I116" s="143">
        <f>SUM($EG$92+$FH$84)</f>
        <v>0</v>
      </c>
      <c r="J116" s="143"/>
      <c r="K116" s="143">
        <f>SUM($BD$92+$CB$84)</f>
        <v>0</v>
      </c>
      <c r="L116" s="143"/>
      <c r="M116" s="137" t="s">
        <v>190</v>
      </c>
      <c r="N116" s="143">
        <f>SUM($BB$92+$CD$84)</f>
        <v>0</v>
      </c>
      <c r="O116" s="216"/>
      <c r="R116" s="256" t="e">
        <f t="shared" si="103"/>
        <v>#DIV/0!</v>
      </c>
      <c r="S116" s="257" t="s">
        <v>242</v>
      </c>
      <c r="T116" s="258" t="e">
        <f t="shared" si="104"/>
        <v>#DIV/0!</v>
      </c>
      <c r="U116"/>
      <c r="V116"/>
      <c r="W116"/>
      <c r="X116"/>
      <c r="Y116"/>
      <c r="Z116"/>
      <c r="AA116"/>
      <c r="CC116" s="160"/>
      <c r="FE116" s="14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58" customFormat="1" ht="15.75" hidden="1" outlineLevel="1">
      <c r="A117" s="255">
        <f t="shared" si="102"/>
        <v>19</v>
      </c>
      <c r="B117" s="143">
        <f>$B$80</f>
        <v>0</v>
      </c>
      <c r="C117" s="143"/>
      <c r="D117" s="143"/>
      <c r="E117" s="143">
        <f>SUM($AR$93+$CE$80)</f>
        <v>0</v>
      </c>
      <c r="F117" s="143"/>
      <c r="G117" s="143">
        <f>SUM($DW$92+$FF$80)</f>
        <v>0</v>
      </c>
      <c r="H117" s="137" t="s">
        <v>190</v>
      </c>
      <c r="I117" s="143">
        <f>SUM($DU$92+$FH$80)</f>
        <v>0</v>
      </c>
      <c r="J117" s="143"/>
      <c r="K117" s="143">
        <f>SUM($AR$92+$CB$80)</f>
        <v>0</v>
      </c>
      <c r="L117" s="143"/>
      <c r="M117" s="137" t="s">
        <v>190</v>
      </c>
      <c r="N117" s="143">
        <f>SUM($AP$92+$CD$80)</f>
        <v>0</v>
      </c>
      <c r="O117" s="216"/>
      <c r="R117" s="256" t="e">
        <f t="shared" si="103"/>
        <v>#DIV/0!</v>
      </c>
      <c r="S117" s="257" t="s">
        <v>242</v>
      </c>
      <c r="T117" s="258" t="e">
        <f t="shared" si="104"/>
        <v>#DIV/0!</v>
      </c>
      <c r="U117"/>
      <c r="V117"/>
      <c r="W117"/>
      <c r="X117"/>
      <c r="Y117"/>
      <c r="Z117"/>
      <c r="AA117"/>
      <c r="CC117" s="160"/>
      <c r="FE117" s="146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58" customFormat="1" ht="15.75" hidden="1" outlineLevel="1">
      <c r="A118" s="255">
        <f t="shared" si="102"/>
        <v>20</v>
      </c>
      <c r="B118" s="143">
        <f>$B$83</f>
        <v>0</v>
      </c>
      <c r="C118" s="143"/>
      <c r="D118" s="143"/>
      <c r="E118" s="143">
        <f>SUM($BA$93+$CE$83)</f>
        <v>0</v>
      </c>
      <c r="F118" s="143"/>
      <c r="G118" s="143">
        <f>SUM($EF$92+$FF$83)</f>
        <v>0</v>
      </c>
      <c r="H118" s="137" t="s">
        <v>190</v>
      </c>
      <c r="I118" s="143">
        <f>SUM($ED$92+$FH$83)</f>
        <v>0</v>
      </c>
      <c r="J118" s="143"/>
      <c r="K118" s="143">
        <f>SUM($BA$92+$CB$83)</f>
        <v>0</v>
      </c>
      <c r="L118" s="143"/>
      <c r="M118" s="137" t="s">
        <v>190</v>
      </c>
      <c r="N118" s="143">
        <f>SUM($AY$92+$CD$83)</f>
        <v>0</v>
      </c>
      <c r="O118" s="216"/>
      <c r="R118" s="256" t="e">
        <f t="shared" si="103"/>
        <v>#DIV/0!</v>
      </c>
      <c r="S118" s="257" t="s">
        <v>242</v>
      </c>
      <c r="T118" s="258" t="e">
        <f t="shared" si="104"/>
        <v>#DIV/0!</v>
      </c>
      <c r="U118"/>
      <c r="V118"/>
      <c r="W118"/>
      <c r="X118"/>
      <c r="Y118"/>
      <c r="Z118"/>
      <c r="AA118"/>
      <c r="CC118" s="160"/>
      <c r="FE118" s="146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58" customFormat="1" ht="15.75" hidden="1" outlineLevel="1">
      <c r="A119" s="255">
        <f t="shared" si="102"/>
        <v>21</v>
      </c>
      <c r="B119" s="143" t="str">
        <f>$B$91</f>
        <v>ae</v>
      </c>
      <c r="C119" s="143"/>
      <c r="D119" s="143"/>
      <c r="E119" s="143">
        <f>SUM($BY$93+$CE$91)</f>
        <v>0</v>
      </c>
      <c r="F119" s="143"/>
      <c r="G119" s="143">
        <f>SUM($FD$92+$FF$91)</f>
        <v>0</v>
      </c>
      <c r="H119" s="137" t="s">
        <v>190</v>
      </c>
      <c r="I119" s="143">
        <f>SUM($FB$92+$FH$91)</f>
        <v>0</v>
      </c>
      <c r="J119" s="143"/>
      <c r="K119" s="143">
        <f>SUM($BM$92+$CB$91)</f>
        <v>0</v>
      </c>
      <c r="L119" s="143"/>
      <c r="M119" s="137" t="s">
        <v>190</v>
      </c>
      <c r="N119" s="143">
        <f>SUM($BK$92+$CD$91)</f>
        <v>0</v>
      </c>
      <c r="O119" s="216"/>
      <c r="R119" s="204" t="e">
        <f t="shared" si="103"/>
        <v>#DIV/0!</v>
      </c>
      <c r="S119" s="97" t="s">
        <v>242</v>
      </c>
      <c r="T119" s="206" t="e">
        <f t="shared" si="104"/>
        <v>#DIV/0!</v>
      </c>
      <c r="U119"/>
      <c r="V119"/>
      <c r="W119"/>
      <c r="X119"/>
      <c r="Y119"/>
      <c r="Z119"/>
      <c r="AA119"/>
      <c r="CC119" s="160"/>
      <c r="FE119" s="146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58" customFormat="1" ht="15.75" hidden="1" outlineLevel="1">
      <c r="A120" s="255">
        <f t="shared" si="102"/>
        <v>22</v>
      </c>
      <c r="B120" s="143" t="str">
        <f>$B$90</f>
        <v>ad</v>
      </c>
      <c r="C120" s="143"/>
      <c r="D120" s="143"/>
      <c r="E120" s="143">
        <f>SUM($BV$93+$CE$90)</f>
        <v>0</v>
      </c>
      <c r="F120" s="143"/>
      <c r="G120" s="143">
        <f>SUM($FA$92+$FF$90)</f>
        <v>0</v>
      </c>
      <c r="H120" s="137" t="s">
        <v>190</v>
      </c>
      <c r="I120" s="143">
        <f>SUM($EY$92+$FH$90)</f>
        <v>0</v>
      </c>
      <c r="J120" s="143"/>
      <c r="K120" s="143">
        <f>SUM($BV$92+$CB$90)</f>
        <v>0</v>
      </c>
      <c r="L120" s="143"/>
      <c r="M120" s="137" t="s">
        <v>190</v>
      </c>
      <c r="N120" s="143">
        <f>SUM($BT$92+$CD$90)</f>
        <v>0</v>
      </c>
      <c r="O120" s="216"/>
      <c r="R120" s="204" t="e">
        <f t="shared" si="103"/>
        <v>#DIV/0!</v>
      </c>
      <c r="S120" s="97" t="s">
        <v>242</v>
      </c>
      <c r="T120" s="206" t="e">
        <f t="shared" si="104"/>
        <v>#DIV/0!</v>
      </c>
      <c r="U120"/>
      <c r="V120"/>
      <c r="W120"/>
      <c r="X120"/>
      <c r="Y120"/>
      <c r="Z120"/>
      <c r="AA120"/>
      <c r="CC120" s="160"/>
      <c r="FE120" s="146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58" customFormat="1" ht="15.75" hidden="1" outlineLevel="1">
      <c r="A121" s="255">
        <f t="shared" si="102"/>
        <v>23</v>
      </c>
      <c r="B121" s="143" t="str">
        <f>$B$88</f>
        <v>ab</v>
      </c>
      <c r="C121" s="143"/>
      <c r="D121" s="143"/>
      <c r="E121" s="143">
        <f>SUM($BO$93+$CE$88)</f>
        <v>0</v>
      </c>
      <c r="F121" s="143"/>
      <c r="G121" s="143">
        <f>SUM($EU$92+$FF$88)</f>
        <v>0</v>
      </c>
      <c r="H121" s="137" t="s">
        <v>190</v>
      </c>
      <c r="I121" s="143">
        <f>SUM($EV$92+$FH$88)</f>
        <v>0</v>
      </c>
      <c r="J121" s="143"/>
      <c r="K121" s="143">
        <f>SUM($BP$92+$CB$88)</f>
        <v>0</v>
      </c>
      <c r="L121" s="143"/>
      <c r="M121" s="137" t="s">
        <v>190</v>
      </c>
      <c r="N121" s="143">
        <f>SUM($BN$92+$CD$88)</f>
        <v>0</v>
      </c>
      <c r="O121" s="216"/>
      <c r="R121" s="204" t="e">
        <f t="shared" si="103"/>
        <v>#DIV/0!</v>
      </c>
      <c r="S121" s="97" t="s">
        <v>242</v>
      </c>
      <c r="T121" s="206" t="e">
        <f t="shared" si="104"/>
        <v>#DIV/0!</v>
      </c>
      <c r="U121"/>
      <c r="V121"/>
      <c r="W121"/>
      <c r="X121"/>
      <c r="Y121"/>
      <c r="Z121"/>
      <c r="AA121"/>
      <c r="CC121" s="160"/>
      <c r="FE121" s="146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58" customFormat="1" ht="15.75" hidden="1" outlineLevel="1">
      <c r="A122" s="255">
        <f t="shared" si="102"/>
        <v>24</v>
      </c>
      <c r="B122" s="143" t="str">
        <f>$B$89</f>
        <v>ac</v>
      </c>
      <c r="C122" s="143"/>
      <c r="D122" s="143"/>
      <c r="E122" s="143">
        <f>SUM($BR$93+$CE$89)</f>
        <v>0</v>
      </c>
      <c r="F122" s="143"/>
      <c r="G122" s="143">
        <f>SUM($EX$92+$FF$89)</f>
        <v>0</v>
      </c>
      <c r="H122" s="137" t="s">
        <v>190</v>
      </c>
      <c r="I122" s="143">
        <f>SUM($EY$92+$FH$89)</f>
        <v>0</v>
      </c>
      <c r="J122" s="143"/>
      <c r="K122" s="143">
        <f>SUM($BS$92+$CB$89)</f>
        <v>0</v>
      </c>
      <c r="L122" s="143"/>
      <c r="M122" s="137" t="s">
        <v>190</v>
      </c>
      <c r="N122" s="143">
        <f>SUM($BQ$92+$CD$89)</f>
        <v>0</v>
      </c>
      <c r="O122" s="216"/>
      <c r="R122" s="204" t="e">
        <f t="shared" si="103"/>
        <v>#DIV/0!</v>
      </c>
      <c r="S122" s="97" t="s">
        <v>242</v>
      </c>
      <c r="T122" s="206" t="e">
        <f t="shared" si="104"/>
        <v>#DIV/0!</v>
      </c>
      <c r="U122"/>
      <c r="V122"/>
      <c r="W122"/>
      <c r="X122"/>
      <c r="Y122"/>
      <c r="Z122"/>
      <c r="AA122"/>
      <c r="CC122" s="160"/>
      <c r="FE122" s="146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58" customFormat="1" ht="15.75">
      <c r="A123" s="259"/>
      <c r="B123" s="208"/>
      <c r="C123" s="208"/>
      <c r="D123" s="208"/>
      <c r="E123" s="208"/>
      <c r="F123" s="208"/>
      <c r="G123" s="208"/>
      <c r="H123" s="210"/>
      <c r="I123" s="208"/>
      <c r="J123" s="208"/>
      <c r="K123" s="208"/>
      <c r="L123" s="208"/>
      <c r="M123" s="210"/>
      <c r="N123" s="208"/>
      <c r="O123" s="113"/>
      <c r="R123" s="212"/>
      <c r="S123" s="260"/>
      <c r="T123" s="214"/>
      <c r="U123"/>
      <c r="V123"/>
      <c r="W123"/>
      <c r="X123"/>
      <c r="Y123"/>
      <c r="Z123"/>
      <c r="AA123"/>
      <c r="CC123" s="160"/>
      <c r="FE123" s="146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58" customFormat="1" ht="15.75">
      <c r="A124" s="19" t="s">
        <v>169</v>
      </c>
      <c r="B124" s="179"/>
      <c r="D124" s="209"/>
      <c r="E124" s="209" t="s">
        <v>169</v>
      </c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W124"/>
      <c r="X124"/>
      <c r="Y124"/>
      <c r="Z124"/>
      <c r="AA124"/>
      <c r="CC124" s="160"/>
      <c r="FE124" s="146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58" customFormat="1" ht="15" customHeight="1">
      <c r="A125"/>
      <c r="B125" s="179"/>
      <c r="D125" s="379">
        <f>SUM(E99:E122)</f>
        <v>22</v>
      </c>
      <c r="E125" s="379"/>
      <c r="F125" s="379">
        <f>SUM(G99:G122)</f>
        <v>22</v>
      </c>
      <c r="G125" s="379"/>
      <c r="H125" s="187" t="s">
        <v>190</v>
      </c>
      <c r="I125" s="380">
        <f>SUM(I99:I122)</f>
        <v>22</v>
      </c>
      <c r="J125" s="380"/>
      <c r="K125" s="381">
        <f>SUM(K99:K122)</f>
        <v>1616</v>
      </c>
      <c r="L125" s="381"/>
      <c r="M125" s="137" t="s">
        <v>190</v>
      </c>
      <c r="N125" s="381">
        <f>SUM(N99:N122)</f>
        <v>1616</v>
      </c>
      <c r="O125" s="381"/>
      <c r="Q125" s="382"/>
      <c r="R125" s="382"/>
      <c r="T125" s="382"/>
      <c r="U125" s="382"/>
      <c r="W125"/>
      <c r="X125"/>
      <c r="Y125"/>
      <c r="Z125"/>
      <c r="AA125"/>
      <c r="CC125" s="160"/>
      <c r="FE125" s="146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8:20" ht="12.75">
      <c r="R126" s="19">
        <f>SUM(K125/F125)/2</f>
        <v>36.72727272727273</v>
      </c>
      <c r="S126" s="19"/>
      <c r="T126" s="19">
        <f>SUM(N125/I125)/2</f>
        <v>36.72727272727273</v>
      </c>
    </row>
    <row r="128" spans="17:21" ht="12.75">
      <c r="Q128" s="374"/>
      <c r="R128" s="374"/>
      <c r="T128" s="374"/>
      <c r="U128" s="374"/>
    </row>
    <row r="129" spans="2:6" ht="12.75">
      <c r="B129" s="375" t="s">
        <v>243</v>
      </c>
      <c r="C129" s="375"/>
      <c r="D129" s="375"/>
      <c r="E129" s="375"/>
      <c r="F129" s="375"/>
    </row>
    <row r="130" spans="2:6" ht="12.75">
      <c r="B130" s="375"/>
      <c r="C130" s="375"/>
      <c r="D130" s="375"/>
      <c r="E130" s="375"/>
      <c r="F130" s="375"/>
    </row>
    <row r="131" spans="2:6" ht="12.75">
      <c r="B131" s="261"/>
      <c r="C131" s="262"/>
      <c r="D131" s="262"/>
      <c r="E131" s="262"/>
      <c r="F131" s="263"/>
    </row>
    <row r="132" spans="2:6" ht="12.75">
      <c r="B132" s="376">
        <f ca="1">TODAY()</f>
        <v>39360</v>
      </c>
      <c r="C132" s="376"/>
      <c r="D132" s="376"/>
      <c r="E132" s="376"/>
      <c r="F132" s="376"/>
    </row>
    <row r="133" spans="2:6" ht="12.75">
      <c r="B133" s="376"/>
      <c r="C133" s="376"/>
      <c r="D133" s="376"/>
      <c r="E133" s="376"/>
      <c r="F133" s="376"/>
    </row>
  </sheetData>
  <mergeCells count="162">
    <mergeCell ref="A1:Z1"/>
    <mergeCell ref="C3:E3"/>
    <mergeCell ref="F3:H3"/>
    <mergeCell ref="I3:K3"/>
    <mergeCell ref="L3:N3"/>
    <mergeCell ref="O3:Q3"/>
    <mergeCell ref="R3:T3"/>
    <mergeCell ref="U3:W3"/>
    <mergeCell ref="X3:Z3"/>
    <mergeCell ref="CH3:CJ3"/>
    <mergeCell ref="CK3:CM3"/>
    <mergeCell ref="CN3:CP3"/>
    <mergeCell ref="CQ3:CS3"/>
    <mergeCell ref="CT3:CV3"/>
    <mergeCell ref="CW3:CY3"/>
    <mergeCell ref="CZ3:DB3"/>
    <mergeCell ref="DC3:DE3"/>
    <mergeCell ref="C4:E4"/>
    <mergeCell ref="F4:H4"/>
    <mergeCell ref="I4:K4"/>
    <mergeCell ref="L4:N4"/>
    <mergeCell ref="O4:Q4"/>
    <mergeCell ref="R4:T4"/>
    <mergeCell ref="U4:W4"/>
    <mergeCell ref="X4:Z4"/>
    <mergeCell ref="CH4:CJ4"/>
    <mergeCell ref="CK4:CM4"/>
    <mergeCell ref="CN4:CP4"/>
    <mergeCell ref="CQ4:CS4"/>
    <mergeCell ref="CT4:CV4"/>
    <mergeCell ref="CW4:CY4"/>
    <mergeCell ref="CZ4:DB4"/>
    <mergeCell ref="DC4:DE4"/>
    <mergeCell ref="K29:L29"/>
    <mergeCell ref="N29:O29"/>
    <mergeCell ref="A32:Z32"/>
    <mergeCell ref="C34:E34"/>
    <mergeCell ref="F34:H34"/>
    <mergeCell ref="I34:K34"/>
    <mergeCell ref="L34:N34"/>
    <mergeCell ref="O34:Q34"/>
    <mergeCell ref="R34:T34"/>
    <mergeCell ref="U34:W34"/>
    <mergeCell ref="X34:Z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C35:E35"/>
    <mergeCell ref="F35:H35"/>
    <mergeCell ref="I35:K35"/>
    <mergeCell ref="L35:N35"/>
    <mergeCell ref="O35:Q35"/>
    <mergeCell ref="R35:T35"/>
    <mergeCell ref="U35:W35"/>
    <mergeCell ref="X35:Z35"/>
    <mergeCell ref="CH35:CJ35"/>
    <mergeCell ref="CW35:CY35"/>
    <mergeCell ref="CZ35:DB35"/>
    <mergeCell ref="DC35:DE35"/>
    <mergeCell ref="K60:L60"/>
    <mergeCell ref="N60:O60"/>
    <mergeCell ref="CK35:CM35"/>
    <mergeCell ref="CN35:CP35"/>
    <mergeCell ref="CQ35:CS35"/>
    <mergeCell ref="CT35:CV35"/>
    <mergeCell ref="A63:Z63"/>
    <mergeCell ref="C65:E66"/>
    <mergeCell ref="F65:H66"/>
    <mergeCell ref="I65:K66"/>
    <mergeCell ref="L65:N66"/>
    <mergeCell ref="O65:Q66"/>
    <mergeCell ref="R65:T66"/>
    <mergeCell ref="U65:W66"/>
    <mergeCell ref="X65:Z66"/>
    <mergeCell ref="AA65:AC66"/>
    <mergeCell ref="AD65:AF66"/>
    <mergeCell ref="AG65:AI66"/>
    <mergeCell ref="AJ65:AL66"/>
    <mergeCell ref="AM65:AO66"/>
    <mergeCell ref="AP65:AR66"/>
    <mergeCell ref="AS65:AU66"/>
    <mergeCell ref="AV65:AX66"/>
    <mergeCell ref="AY65:BA66"/>
    <mergeCell ref="BB65:BD66"/>
    <mergeCell ref="BE65:BG66"/>
    <mergeCell ref="BH65:BJ66"/>
    <mergeCell ref="BK65:BM66"/>
    <mergeCell ref="BN65:BP65"/>
    <mergeCell ref="BQ65:BS65"/>
    <mergeCell ref="BT65:BV65"/>
    <mergeCell ref="BW65:BY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DO65:DQ65"/>
    <mergeCell ref="DR65:DT65"/>
    <mergeCell ref="DU65:DW65"/>
    <mergeCell ref="DX65:DZ65"/>
    <mergeCell ref="EA65:EC65"/>
    <mergeCell ref="ED65:EF65"/>
    <mergeCell ref="EG65:EI65"/>
    <mergeCell ref="EJ65:EL65"/>
    <mergeCell ref="EM65:EO65"/>
    <mergeCell ref="EP65:ER65"/>
    <mergeCell ref="ES65:EU65"/>
    <mergeCell ref="EV65:EX65"/>
    <mergeCell ref="EY65:FA65"/>
    <mergeCell ref="FB65:FD65"/>
    <mergeCell ref="BN66:BP66"/>
    <mergeCell ref="BQ66:BS66"/>
    <mergeCell ref="BT66:BV66"/>
    <mergeCell ref="BW66:BY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DO66:DQ66"/>
    <mergeCell ref="DR66:DT66"/>
    <mergeCell ref="DU66:DW66"/>
    <mergeCell ref="DX66:DZ66"/>
    <mergeCell ref="EA66:EC66"/>
    <mergeCell ref="ES66:EU66"/>
    <mergeCell ref="EV66:EX66"/>
    <mergeCell ref="EY66:FA66"/>
    <mergeCell ref="ED66:EF66"/>
    <mergeCell ref="EG66:EI66"/>
    <mergeCell ref="EJ66:EL66"/>
    <mergeCell ref="EM66:EO66"/>
    <mergeCell ref="FB66:FD66"/>
    <mergeCell ref="CB92:CD92"/>
    <mergeCell ref="D125:E125"/>
    <mergeCell ref="F125:G125"/>
    <mergeCell ref="I125:J125"/>
    <mergeCell ref="K125:L125"/>
    <mergeCell ref="N125:O125"/>
    <mergeCell ref="Q125:R125"/>
    <mergeCell ref="T125:U125"/>
    <mergeCell ref="EP66:ER66"/>
    <mergeCell ref="Q128:R128"/>
    <mergeCell ref="T128:U128"/>
    <mergeCell ref="B129:F130"/>
    <mergeCell ref="B132:F133"/>
  </mergeCells>
  <printOptions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46">
      <selection activeCell="K70" sqref="K70"/>
    </sheetView>
  </sheetViews>
  <sheetFormatPr defaultColWidth="11.421875" defaultRowHeight="12.75"/>
  <cols>
    <col min="1" max="1" width="4.8515625" style="0" customWidth="1"/>
    <col min="2" max="2" width="2.28125" style="0" customWidth="1"/>
    <col min="3" max="5" width="5.00390625" style="0" customWidth="1"/>
    <col min="6" max="6" width="11.28125" style="19" customWidth="1"/>
    <col min="7" max="8" width="4.140625" style="19" customWidth="1"/>
    <col min="9" max="9" width="4.7109375" style="20" customWidth="1"/>
    <col min="10" max="12" width="5.00390625" style="0" customWidth="1"/>
    <col min="13" max="13" width="11.28125" style="0" customWidth="1"/>
    <col min="14" max="14" width="20.140625" style="0" customWidth="1"/>
  </cols>
  <sheetData>
    <row r="1" ht="33.75">
      <c r="C1" s="116" t="s">
        <v>244</v>
      </c>
    </row>
    <row r="2" ht="15.75" customHeight="1">
      <c r="C2" s="116"/>
    </row>
    <row r="3" spans="2:13" ht="15.75">
      <c r="B3" s="117"/>
      <c r="C3" s="165" t="s">
        <v>179</v>
      </c>
      <c r="D3" s="165"/>
      <c r="E3" s="165"/>
      <c r="F3" s="264"/>
      <c r="G3" s="265"/>
      <c r="H3" s="266"/>
      <c r="I3" s="294"/>
      <c r="J3" s="122" t="s">
        <v>155</v>
      </c>
      <c r="K3" s="163"/>
      <c r="L3" s="163"/>
      <c r="M3" s="267"/>
    </row>
    <row r="4" spans="2:13" ht="15.75">
      <c r="B4" s="124"/>
      <c r="C4" s="268">
        <v>44</v>
      </c>
      <c r="D4" s="268">
        <v>33</v>
      </c>
      <c r="E4" s="269"/>
      <c r="F4" s="270">
        <v>0</v>
      </c>
      <c r="G4" s="271" t="s">
        <v>190</v>
      </c>
      <c r="H4" s="272">
        <v>2</v>
      </c>
      <c r="I4" s="293"/>
      <c r="J4" s="268">
        <v>27</v>
      </c>
      <c r="K4" s="268">
        <v>29</v>
      </c>
      <c r="L4" s="269"/>
      <c r="M4" s="9"/>
    </row>
    <row r="5" spans="2:13" ht="15.75">
      <c r="B5" s="117"/>
      <c r="C5" s="165" t="s">
        <v>149</v>
      </c>
      <c r="D5" s="165"/>
      <c r="E5" s="165"/>
      <c r="F5" s="264"/>
      <c r="G5" s="265"/>
      <c r="H5" s="273"/>
      <c r="I5" s="294"/>
      <c r="J5" s="122" t="s">
        <v>160</v>
      </c>
      <c r="K5" s="122"/>
      <c r="L5" s="122"/>
      <c r="M5" s="123"/>
    </row>
    <row r="6" spans="1:13" ht="15.75">
      <c r="A6" s="19"/>
      <c r="B6" s="134"/>
      <c r="C6" s="268">
        <v>31</v>
      </c>
      <c r="D6" s="268">
        <v>356</v>
      </c>
      <c r="E6" s="268">
        <v>31</v>
      </c>
      <c r="F6" s="270">
        <v>1</v>
      </c>
      <c r="G6" s="271" t="s">
        <v>190</v>
      </c>
      <c r="H6" s="272">
        <v>2</v>
      </c>
      <c r="I6" s="293"/>
      <c r="J6" s="268">
        <v>32</v>
      </c>
      <c r="K6" s="268">
        <v>27</v>
      </c>
      <c r="L6" s="268">
        <v>29</v>
      </c>
      <c r="M6" s="9"/>
    </row>
    <row r="7" spans="2:13" ht="15.75">
      <c r="B7" s="117"/>
      <c r="C7" s="275" t="s">
        <v>156</v>
      </c>
      <c r="D7" s="165"/>
      <c r="E7" s="165"/>
      <c r="F7" s="264"/>
      <c r="G7" s="265"/>
      <c r="H7" s="273"/>
      <c r="I7" s="294"/>
      <c r="J7" s="122" t="s">
        <v>153</v>
      </c>
      <c r="K7" s="163"/>
      <c r="L7" s="163"/>
      <c r="M7" s="267"/>
    </row>
    <row r="8" spans="2:13" ht="15.75">
      <c r="B8" s="124"/>
      <c r="C8" s="268">
        <v>33</v>
      </c>
      <c r="D8" s="268">
        <v>33</v>
      </c>
      <c r="E8" s="269"/>
      <c r="F8" s="270">
        <v>2</v>
      </c>
      <c r="G8" s="271" t="s">
        <v>190</v>
      </c>
      <c r="H8" s="272">
        <v>0</v>
      </c>
      <c r="I8" s="293"/>
      <c r="J8" s="268">
        <v>26</v>
      </c>
      <c r="K8" s="268">
        <v>31</v>
      </c>
      <c r="L8" s="269"/>
      <c r="M8" s="9"/>
    </row>
    <row r="9" spans="2:13" ht="15.75">
      <c r="B9" s="117"/>
      <c r="C9" s="122" t="s">
        <v>245</v>
      </c>
      <c r="D9" s="163"/>
      <c r="E9" s="163"/>
      <c r="F9" s="131"/>
      <c r="G9" s="276"/>
      <c r="H9" s="273"/>
      <c r="I9" s="294"/>
      <c r="J9" s="165" t="s">
        <v>246</v>
      </c>
      <c r="K9" s="165"/>
      <c r="L9" s="165"/>
      <c r="M9" s="277"/>
    </row>
    <row r="10" spans="1:13" ht="15.75">
      <c r="A10" s="19"/>
      <c r="B10" s="134"/>
      <c r="C10" s="269"/>
      <c r="D10" s="269"/>
      <c r="E10" s="269"/>
      <c r="F10" s="270">
        <v>2</v>
      </c>
      <c r="G10" s="271" t="s">
        <v>190</v>
      </c>
      <c r="H10" s="272">
        <v>0</v>
      </c>
      <c r="I10" s="293"/>
      <c r="J10" s="269"/>
      <c r="K10" s="269"/>
      <c r="L10" s="269"/>
      <c r="M10" s="9"/>
    </row>
    <row r="11" spans="2:13" ht="15.75">
      <c r="B11" s="117"/>
      <c r="C11" s="165" t="s">
        <v>181</v>
      </c>
      <c r="D11" s="278"/>
      <c r="E11" s="165"/>
      <c r="F11" s="264"/>
      <c r="G11" s="265"/>
      <c r="H11" s="273"/>
      <c r="I11" s="294"/>
      <c r="J11" s="122" t="s">
        <v>180</v>
      </c>
      <c r="K11" s="163"/>
      <c r="L11" s="163"/>
      <c r="M11" s="267"/>
    </row>
    <row r="12" spans="2:13" ht="15.75">
      <c r="B12" s="124"/>
      <c r="C12" s="268">
        <v>41</v>
      </c>
      <c r="D12" s="268">
        <v>34</v>
      </c>
      <c r="E12" s="269"/>
      <c r="F12" s="270">
        <v>0</v>
      </c>
      <c r="G12" s="271" t="s">
        <v>190</v>
      </c>
      <c r="H12" s="272">
        <v>2</v>
      </c>
      <c r="I12" s="293"/>
      <c r="J12" s="268">
        <v>30</v>
      </c>
      <c r="K12" s="268">
        <v>30</v>
      </c>
      <c r="L12" s="269"/>
      <c r="M12" s="9"/>
    </row>
    <row r="13" spans="2:13" ht="15.75">
      <c r="B13" s="117"/>
      <c r="C13" s="122" t="s">
        <v>148</v>
      </c>
      <c r="D13" s="163"/>
      <c r="E13" s="163"/>
      <c r="F13" s="131"/>
      <c r="G13" s="265"/>
      <c r="H13" s="273"/>
      <c r="I13" s="294"/>
      <c r="J13" s="165" t="s">
        <v>247</v>
      </c>
      <c r="K13" s="165"/>
      <c r="L13" s="165"/>
      <c r="M13" s="277"/>
    </row>
    <row r="14" spans="2:13" ht="15.75">
      <c r="B14" s="124"/>
      <c r="C14" s="269"/>
      <c r="D14" s="269"/>
      <c r="E14" s="269"/>
      <c r="F14" s="270">
        <v>2</v>
      </c>
      <c r="G14" s="271" t="s">
        <v>190</v>
      </c>
      <c r="H14" s="272">
        <v>0</v>
      </c>
      <c r="I14" s="293"/>
      <c r="J14" s="269"/>
      <c r="K14" s="269"/>
      <c r="L14" s="269"/>
      <c r="M14" s="9"/>
    </row>
    <row r="15" spans="2:13" ht="15.75">
      <c r="B15" s="117"/>
      <c r="C15" s="122" t="s">
        <v>154</v>
      </c>
      <c r="D15" s="122"/>
      <c r="E15" s="122"/>
      <c r="F15" s="131"/>
      <c r="G15" s="265"/>
      <c r="H15" s="273"/>
      <c r="I15" s="294"/>
      <c r="J15" s="165" t="s">
        <v>192</v>
      </c>
      <c r="K15" s="165"/>
      <c r="L15" s="165"/>
      <c r="M15" s="277"/>
    </row>
    <row r="16" spans="2:13" ht="15.75">
      <c r="B16" s="142"/>
      <c r="C16" s="279">
        <v>34</v>
      </c>
      <c r="D16" s="279">
        <v>35</v>
      </c>
      <c r="E16" s="279"/>
      <c r="F16" s="280">
        <v>2</v>
      </c>
      <c r="G16" s="276" t="s">
        <v>190</v>
      </c>
      <c r="H16" s="281">
        <v>0</v>
      </c>
      <c r="I16" s="319"/>
      <c r="J16" s="279">
        <v>40</v>
      </c>
      <c r="K16" s="279">
        <v>39</v>
      </c>
      <c r="L16" s="166"/>
      <c r="M16" s="282"/>
    </row>
    <row r="17" spans="2:13" ht="15.75">
      <c r="B17" s="117"/>
      <c r="C17" s="148" t="s">
        <v>150</v>
      </c>
      <c r="D17" s="148"/>
      <c r="E17" s="148"/>
      <c r="F17" s="149"/>
      <c r="G17" s="266"/>
      <c r="H17" s="273"/>
      <c r="I17" s="294"/>
      <c r="J17" s="165" t="s">
        <v>193</v>
      </c>
      <c r="K17" s="165"/>
      <c r="L17" s="165"/>
      <c r="M17" s="277"/>
    </row>
    <row r="18" spans="1:13" ht="15.75">
      <c r="A18" s="19"/>
      <c r="B18" s="134"/>
      <c r="C18" s="268">
        <v>29</v>
      </c>
      <c r="D18" s="268">
        <v>30</v>
      </c>
      <c r="E18" s="268"/>
      <c r="F18" s="270">
        <v>2</v>
      </c>
      <c r="G18" s="271" t="s">
        <v>190</v>
      </c>
      <c r="H18" s="272">
        <v>0</v>
      </c>
      <c r="I18" s="293"/>
      <c r="J18" s="268">
        <v>30</v>
      </c>
      <c r="K18" s="268">
        <v>31</v>
      </c>
      <c r="L18" s="268"/>
      <c r="M18" s="9"/>
    </row>
    <row r="19" spans="2:13" ht="15.75">
      <c r="B19" s="142"/>
      <c r="C19" s="151" t="s">
        <v>144</v>
      </c>
      <c r="D19" s="283"/>
      <c r="E19" s="283"/>
      <c r="F19" s="154"/>
      <c r="G19" s="276"/>
      <c r="H19" s="281"/>
      <c r="I19" s="319"/>
      <c r="J19" s="166" t="s">
        <v>157</v>
      </c>
      <c r="K19" s="166"/>
      <c r="L19" s="166"/>
      <c r="M19" s="282"/>
    </row>
    <row r="20" spans="2:13" ht="15.75">
      <c r="B20" s="124"/>
      <c r="C20" s="268">
        <v>33</v>
      </c>
      <c r="D20" s="268">
        <v>31</v>
      </c>
      <c r="E20" s="268"/>
      <c r="F20" s="270">
        <v>2</v>
      </c>
      <c r="G20" s="271" t="s">
        <v>190</v>
      </c>
      <c r="H20" s="272">
        <v>0</v>
      </c>
      <c r="I20" s="271"/>
      <c r="J20" s="268">
        <v>34</v>
      </c>
      <c r="K20" s="268">
        <v>38</v>
      </c>
      <c r="L20" s="269"/>
      <c r="M20" s="9"/>
    </row>
    <row r="21" spans="2:13" ht="15.75">
      <c r="B21" s="117"/>
      <c r="C21" s="122" t="s">
        <v>184</v>
      </c>
      <c r="D21" s="163"/>
      <c r="E21" s="163"/>
      <c r="F21" s="131"/>
      <c r="G21" s="266"/>
      <c r="H21" s="273"/>
      <c r="I21" s="294"/>
      <c r="J21" s="165" t="s">
        <v>172</v>
      </c>
      <c r="K21" s="165"/>
      <c r="L21" s="165"/>
      <c r="M21" s="277"/>
    </row>
    <row r="22" spans="1:13" ht="15.75">
      <c r="A22" s="19"/>
      <c r="B22" s="134"/>
      <c r="C22" s="268">
        <v>29</v>
      </c>
      <c r="D22" s="268">
        <v>33</v>
      </c>
      <c r="E22" s="269"/>
      <c r="F22" s="270">
        <v>2</v>
      </c>
      <c r="G22" s="271" t="s">
        <v>190</v>
      </c>
      <c r="H22" s="272">
        <v>0</v>
      </c>
      <c r="I22" s="293"/>
      <c r="J22" s="268">
        <v>40</v>
      </c>
      <c r="K22" s="268">
        <v>33</v>
      </c>
      <c r="L22" s="268"/>
      <c r="M22" s="9"/>
    </row>
    <row r="23" spans="1:13" ht="15.75">
      <c r="A23" s="19"/>
      <c r="B23" s="153"/>
      <c r="C23" s="165" t="s">
        <v>151</v>
      </c>
      <c r="D23" s="165"/>
      <c r="E23" s="165"/>
      <c r="F23" s="280"/>
      <c r="G23" s="276"/>
      <c r="H23" s="281"/>
      <c r="I23" s="319"/>
      <c r="J23" s="151" t="s">
        <v>147</v>
      </c>
      <c r="K23" s="283"/>
      <c r="L23" s="283"/>
      <c r="M23" s="284"/>
    </row>
    <row r="24" spans="1:13" ht="15.75">
      <c r="A24" s="19"/>
      <c r="B24" s="153"/>
      <c r="C24" s="268">
        <v>28</v>
      </c>
      <c r="D24" s="268">
        <v>26</v>
      </c>
      <c r="E24" s="268">
        <v>34</v>
      </c>
      <c r="F24" s="280">
        <v>1</v>
      </c>
      <c r="G24" s="271" t="s">
        <v>190</v>
      </c>
      <c r="H24" s="281">
        <v>2</v>
      </c>
      <c r="I24" s="319"/>
      <c r="J24" s="279">
        <v>24</v>
      </c>
      <c r="K24" s="279">
        <v>28</v>
      </c>
      <c r="L24" s="279">
        <v>29</v>
      </c>
      <c r="M24" s="282"/>
    </row>
    <row r="25" spans="2:13" ht="15.75">
      <c r="B25" s="117"/>
      <c r="C25" s="165" t="s">
        <v>189</v>
      </c>
      <c r="D25" s="165"/>
      <c r="E25" s="165"/>
      <c r="F25" s="264"/>
      <c r="G25" s="265"/>
      <c r="H25" s="273"/>
      <c r="I25" s="294"/>
      <c r="J25" s="122" t="s">
        <v>159</v>
      </c>
      <c r="K25" s="163"/>
      <c r="L25" s="163"/>
      <c r="M25" s="267"/>
    </row>
    <row r="26" spans="1:13" ht="15.75">
      <c r="A26" s="19"/>
      <c r="B26" s="134"/>
      <c r="C26" s="268">
        <v>31</v>
      </c>
      <c r="D26" s="268">
        <v>42</v>
      </c>
      <c r="E26" s="268"/>
      <c r="F26" s="270">
        <v>0</v>
      </c>
      <c r="G26" s="271" t="s">
        <v>190</v>
      </c>
      <c r="H26" s="272">
        <v>2</v>
      </c>
      <c r="I26" s="293"/>
      <c r="J26" s="268">
        <v>29</v>
      </c>
      <c r="K26" s="268">
        <v>33</v>
      </c>
      <c r="L26" s="269"/>
      <c r="M26" s="9"/>
    </row>
    <row r="27" spans="1:13" ht="15.75">
      <c r="A27" s="19"/>
      <c r="B27" s="156"/>
      <c r="C27" s="165" t="s">
        <v>152</v>
      </c>
      <c r="D27" s="165"/>
      <c r="E27" s="165"/>
      <c r="F27" s="264"/>
      <c r="G27" s="265"/>
      <c r="H27" s="273"/>
      <c r="I27" s="294"/>
      <c r="J27" s="122" t="s">
        <v>177</v>
      </c>
      <c r="K27" s="163"/>
      <c r="L27" s="163"/>
      <c r="M27" s="267"/>
    </row>
    <row r="28" spans="1:13" ht="15.75">
      <c r="A28" s="19"/>
      <c r="B28" s="134"/>
      <c r="C28" s="268">
        <v>35</v>
      </c>
      <c r="D28" s="268">
        <v>30</v>
      </c>
      <c r="E28" s="268"/>
      <c r="F28" s="270">
        <v>0</v>
      </c>
      <c r="G28" s="271" t="s">
        <v>190</v>
      </c>
      <c r="H28" s="272">
        <v>2</v>
      </c>
      <c r="I28" s="293"/>
      <c r="J28" s="268">
        <v>31</v>
      </c>
      <c r="K28" s="268">
        <v>30</v>
      </c>
      <c r="L28" s="269"/>
      <c r="M28" s="9"/>
    </row>
    <row r="29" spans="1:13" ht="15.75">
      <c r="A29" s="19"/>
      <c r="B29" s="142"/>
      <c r="C29" s="166" t="s">
        <v>191</v>
      </c>
      <c r="D29" s="166"/>
      <c r="E29" s="166"/>
      <c r="F29" s="280"/>
      <c r="G29" s="276"/>
      <c r="H29" s="281"/>
      <c r="I29" s="319"/>
      <c r="J29" s="122" t="s">
        <v>158</v>
      </c>
      <c r="K29" s="151"/>
      <c r="L29" s="151"/>
      <c r="M29" s="152"/>
    </row>
    <row r="30" spans="1:13" ht="15.75">
      <c r="A30" s="19"/>
      <c r="B30" s="134"/>
      <c r="C30" s="269"/>
      <c r="D30" s="269"/>
      <c r="E30" s="269"/>
      <c r="F30" s="270">
        <v>0</v>
      </c>
      <c r="G30" s="271" t="s">
        <v>190</v>
      </c>
      <c r="H30" s="272">
        <v>2</v>
      </c>
      <c r="I30" s="293"/>
      <c r="J30" s="269"/>
      <c r="K30" s="269"/>
      <c r="L30" s="269"/>
      <c r="M30" s="9"/>
    </row>
    <row r="31" spans="1:13" s="158" customFormat="1" ht="15.75">
      <c r="A31" s="179"/>
      <c r="B31" s="156"/>
      <c r="C31" s="122" t="s">
        <v>161</v>
      </c>
      <c r="D31" s="122"/>
      <c r="E31" s="122"/>
      <c r="F31" s="122"/>
      <c r="G31" s="138"/>
      <c r="H31" s="138"/>
      <c r="I31" s="320"/>
      <c r="J31" s="118" t="s">
        <v>187</v>
      </c>
      <c r="K31" s="118"/>
      <c r="L31" s="118"/>
      <c r="M31" s="285"/>
    </row>
    <row r="32" spans="1:13" ht="15.75">
      <c r="A32" s="19"/>
      <c r="B32" s="134"/>
      <c r="C32" s="157">
        <v>27</v>
      </c>
      <c r="D32" s="125">
        <v>30</v>
      </c>
      <c r="E32" s="125"/>
      <c r="F32" s="126">
        <v>2</v>
      </c>
      <c r="G32" s="127" t="s">
        <v>190</v>
      </c>
      <c r="H32" s="128">
        <v>0</v>
      </c>
      <c r="I32" s="127"/>
      <c r="J32" s="125">
        <v>42</v>
      </c>
      <c r="K32" s="125">
        <v>37</v>
      </c>
      <c r="L32" s="125"/>
      <c r="M32" s="135"/>
    </row>
    <row r="33" spans="1:13" ht="15">
      <c r="A33" s="19"/>
      <c r="B33" s="142"/>
      <c r="K33" s="146"/>
      <c r="L33" s="146"/>
      <c r="M33" s="147"/>
    </row>
    <row r="34" spans="1:13" ht="15.75">
      <c r="A34" s="19"/>
      <c r="B34" s="134"/>
      <c r="C34" s="157"/>
      <c r="D34" s="157"/>
      <c r="E34" s="157"/>
      <c r="F34" s="126"/>
      <c r="G34" s="127" t="s">
        <v>190</v>
      </c>
      <c r="H34" s="128"/>
      <c r="I34" s="127"/>
      <c r="J34" s="125"/>
      <c r="K34" s="125"/>
      <c r="L34" s="125"/>
      <c r="M34" s="135"/>
    </row>
    <row r="35" spans="2:12" ht="15.75">
      <c r="B35" s="158"/>
      <c r="F35" s="286"/>
      <c r="G35" s="160"/>
      <c r="H35" s="287"/>
      <c r="I35" s="250"/>
      <c r="J35" s="158"/>
      <c r="K35" s="158"/>
      <c r="L35" s="158"/>
    </row>
    <row r="36" spans="3:14" ht="33.75">
      <c r="C36" s="116" t="s">
        <v>248</v>
      </c>
      <c r="N36" s="288" t="s">
        <v>249</v>
      </c>
    </row>
    <row r="37" ht="15.75" customHeight="1">
      <c r="C37" s="116"/>
    </row>
    <row r="38" spans="2:13" ht="15.75">
      <c r="B38" s="289"/>
      <c r="C38" s="165" t="s">
        <v>161</v>
      </c>
      <c r="D38" s="165"/>
      <c r="E38" s="165"/>
      <c r="F38" s="169"/>
      <c r="G38" s="278"/>
      <c r="H38" s="290"/>
      <c r="I38" s="294"/>
      <c r="J38" s="314" t="s">
        <v>144</v>
      </c>
      <c r="K38" s="314"/>
      <c r="L38" s="314"/>
      <c r="M38" s="316"/>
    </row>
    <row r="39" spans="2:13" s="19" customFormat="1" ht="15.75">
      <c r="B39" s="295"/>
      <c r="C39" s="268"/>
      <c r="D39" s="268"/>
      <c r="E39" s="268"/>
      <c r="F39" s="270">
        <v>1</v>
      </c>
      <c r="G39" s="271" t="s">
        <v>190</v>
      </c>
      <c r="H39" s="272">
        <v>2</v>
      </c>
      <c r="I39" s="271"/>
      <c r="J39" s="268"/>
      <c r="K39" s="268"/>
      <c r="L39" s="268"/>
      <c r="M39" s="296"/>
    </row>
    <row r="40" spans="2:13" ht="15.75">
      <c r="B40" s="289"/>
      <c r="C40" s="165" t="s">
        <v>160</v>
      </c>
      <c r="D40" s="165"/>
      <c r="E40" s="165"/>
      <c r="F40" s="169"/>
      <c r="G40" s="294"/>
      <c r="H40" s="290"/>
      <c r="I40" s="294"/>
      <c r="J40" s="314" t="s">
        <v>147</v>
      </c>
      <c r="K40" s="165"/>
      <c r="L40" s="165"/>
      <c r="M40" s="277"/>
    </row>
    <row r="41" spans="2:13" s="19" customFormat="1" ht="15.75">
      <c r="B41" s="295"/>
      <c r="C41" s="268">
        <v>32</v>
      </c>
      <c r="D41" s="268">
        <v>31</v>
      </c>
      <c r="E41" s="268"/>
      <c r="F41" s="270">
        <v>0</v>
      </c>
      <c r="G41" s="271" t="s">
        <v>190</v>
      </c>
      <c r="H41" s="272">
        <v>2</v>
      </c>
      <c r="I41" s="271"/>
      <c r="J41" s="268">
        <v>31</v>
      </c>
      <c r="K41" s="268">
        <v>30</v>
      </c>
      <c r="L41" s="268"/>
      <c r="M41" s="296"/>
    </row>
    <row r="42" spans="2:13" ht="15.75">
      <c r="B42" s="289"/>
      <c r="C42" s="314" t="s">
        <v>159</v>
      </c>
      <c r="D42" s="314"/>
      <c r="E42" s="314"/>
      <c r="F42" s="315"/>
      <c r="G42" s="294"/>
      <c r="H42" s="290"/>
      <c r="I42" s="294"/>
      <c r="J42" s="166" t="s">
        <v>151</v>
      </c>
      <c r="K42" s="165"/>
      <c r="L42" s="165"/>
      <c r="M42" s="277"/>
    </row>
    <row r="43" spans="2:13" s="19" customFormat="1" ht="15.75">
      <c r="B43" s="295"/>
      <c r="C43" s="268">
        <v>29</v>
      </c>
      <c r="D43" s="268">
        <v>27</v>
      </c>
      <c r="E43" s="268">
        <v>30</v>
      </c>
      <c r="F43" s="270">
        <v>2</v>
      </c>
      <c r="G43" s="271" t="s">
        <v>190</v>
      </c>
      <c r="H43" s="272">
        <v>1</v>
      </c>
      <c r="I43" s="271"/>
      <c r="J43" s="268">
        <v>26</v>
      </c>
      <c r="K43" s="268">
        <v>33</v>
      </c>
      <c r="L43" s="268">
        <v>30</v>
      </c>
      <c r="M43" s="296"/>
    </row>
    <row r="44" spans="2:13" ht="15">
      <c r="B44" s="289"/>
      <c r="C44" s="165" t="s">
        <v>148</v>
      </c>
      <c r="D44" s="165"/>
      <c r="E44" s="165"/>
      <c r="F44" s="169"/>
      <c r="G44" s="294"/>
      <c r="H44" s="290"/>
      <c r="I44" s="294"/>
      <c r="J44" s="165" t="s">
        <v>184</v>
      </c>
      <c r="K44" s="165"/>
      <c r="L44" s="165"/>
      <c r="M44" s="277"/>
    </row>
    <row r="45" spans="2:13" s="19" customFormat="1" ht="15.75">
      <c r="B45" s="295"/>
      <c r="C45" s="268"/>
      <c r="D45" s="268"/>
      <c r="E45" s="268"/>
      <c r="F45" s="270">
        <v>2</v>
      </c>
      <c r="G45" s="271" t="s">
        <v>190</v>
      </c>
      <c r="H45" s="272">
        <v>0</v>
      </c>
      <c r="I45" s="271"/>
      <c r="J45" s="268"/>
      <c r="K45" s="268"/>
      <c r="L45" s="268"/>
      <c r="M45" s="296"/>
    </row>
    <row r="46" spans="2:13" ht="15.75">
      <c r="B46" s="289"/>
      <c r="C46" s="158" t="s">
        <v>158</v>
      </c>
      <c r="D46" s="165"/>
      <c r="E46" s="165"/>
      <c r="F46" s="169"/>
      <c r="G46" s="278"/>
      <c r="H46" s="290"/>
      <c r="I46" s="294"/>
      <c r="J46" s="297" t="s">
        <v>245</v>
      </c>
      <c r="K46" s="297"/>
      <c r="L46" s="297"/>
      <c r="M46" s="298"/>
    </row>
    <row r="47" spans="2:13" s="19" customFormat="1" ht="15.75">
      <c r="B47" s="295"/>
      <c r="C47" s="268">
        <v>31</v>
      </c>
      <c r="D47" s="268">
        <v>32</v>
      </c>
      <c r="E47" s="268">
        <v>36</v>
      </c>
      <c r="F47" s="270">
        <v>1</v>
      </c>
      <c r="G47" s="271" t="s">
        <v>190</v>
      </c>
      <c r="H47" s="272">
        <v>2</v>
      </c>
      <c r="I47" s="271"/>
      <c r="J47" s="268">
        <v>31</v>
      </c>
      <c r="K47" s="268">
        <v>39</v>
      </c>
      <c r="L47" s="268">
        <v>34</v>
      </c>
      <c r="M47" s="296"/>
    </row>
    <row r="48" spans="2:13" ht="15.75">
      <c r="B48" s="289"/>
      <c r="C48" s="314" t="s">
        <v>180</v>
      </c>
      <c r="D48" s="314"/>
      <c r="E48" s="314"/>
      <c r="F48" s="315"/>
      <c r="G48" s="294"/>
      <c r="H48" s="290"/>
      <c r="I48" s="294"/>
      <c r="J48" s="165" t="s">
        <v>154</v>
      </c>
      <c r="K48" s="165"/>
      <c r="L48" s="165"/>
      <c r="M48" s="277"/>
    </row>
    <row r="49" spans="2:13" s="19" customFormat="1" ht="15.75">
      <c r="B49" s="295"/>
      <c r="C49" s="268">
        <v>33</v>
      </c>
      <c r="D49" s="268">
        <v>34</v>
      </c>
      <c r="E49" s="268">
        <v>32</v>
      </c>
      <c r="F49" s="270">
        <v>2</v>
      </c>
      <c r="G49" s="271" t="s">
        <v>190</v>
      </c>
      <c r="H49" s="272">
        <v>1</v>
      </c>
      <c r="I49" s="271"/>
      <c r="J49" s="268">
        <v>28</v>
      </c>
      <c r="K49" s="268">
        <v>34</v>
      </c>
      <c r="L49" s="268">
        <v>33</v>
      </c>
      <c r="M49" s="296"/>
    </row>
    <row r="50" spans="2:13" ht="15.75">
      <c r="B50" s="289"/>
      <c r="C50" s="165" t="s">
        <v>153</v>
      </c>
      <c r="D50" s="165"/>
      <c r="E50" s="165"/>
      <c r="F50" s="169"/>
      <c r="G50" s="294"/>
      <c r="H50" s="290"/>
      <c r="I50" s="294"/>
      <c r="J50" s="314" t="s">
        <v>150</v>
      </c>
      <c r="K50" s="314"/>
      <c r="L50" s="314"/>
      <c r="M50" s="316"/>
    </row>
    <row r="51" spans="2:13" s="19" customFormat="1" ht="15.75">
      <c r="B51" s="295"/>
      <c r="C51" s="268">
        <v>27</v>
      </c>
      <c r="D51" s="268">
        <v>34</v>
      </c>
      <c r="E51" s="268">
        <v>30</v>
      </c>
      <c r="F51" s="270">
        <v>1</v>
      </c>
      <c r="G51" s="271" t="s">
        <v>190</v>
      </c>
      <c r="H51" s="272">
        <v>2</v>
      </c>
      <c r="I51" s="271"/>
      <c r="J51" s="268">
        <v>31</v>
      </c>
      <c r="K51" s="268">
        <v>28</v>
      </c>
      <c r="L51" s="268">
        <v>29</v>
      </c>
      <c r="M51" s="296"/>
    </row>
    <row r="52" spans="2:13" ht="15">
      <c r="B52" s="289"/>
      <c r="C52" s="165" t="s">
        <v>155</v>
      </c>
      <c r="D52" s="165"/>
      <c r="E52" s="165"/>
      <c r="F52" s="169"/>
      <c r="G52" s="294"/>
      <c r="H52" s="290"/>
      <c r="I52" s="294"/>
      <c r="J52" s="165" t="s">
        <v>177</v>
      </c>
      <c r="K52" s="165"/>
      <c r="L52" s="165"/>
      <c r="M52" s="277"/>
    </row>
    <row r="53" spans="1:13" ht="15">
      <c r="A53" s="19"/>
      <c r="B53" s="291"/>
      <c r="C53" s="269"/>
      <c r="D53" s="269"/>
      <c r="E53" s="269"/>
      <c r="F53" s="292"/>
      <c r="G53" s="293" t="s">
        <v>190</v>
      </c>
      <c r="H53" s="274"/>
      <c r="I53" s="293"/>
      <c r="J53" s="269"/>
      <c r="K53" s="269"/>
      <c r="L53" s="269"/>
      <c r="M53" s="9"/>
    </row>
    <row r="54" spans="1:13" ht="15.75">
      <c r="A54" s="19"/>
      <c r="B54" s="143"/>
      <c r="C54" s="143"/>
      <c r="D54" s="143"/>
      <c r="E54" s="143"/>
      <c r="F54" s="144"/>
      <c r="G54" s="137"/>
      <c r="H54" s="145"/>
      <c r="I54" s="137"/>
      <c r="J54" s="143"/>
      <c r="K54" s="143"/>
      <c r="L54" s="143"/>
      <c r="M54" s="94"/>
    </row>
    <row r="55" spans="3:14" ht="33.75">
      <c r="C55" s="116" t="s">
        <v>250</v>
      </c>
      <c r="N55" s="1"/>
    </row>
    <row r="56" ht="15.75" customHeight="1">
      <c r="C56" s="116"/>
    </row>
    <row r="57" spans="3:13" s="170" customFormat="1" ht="15.75">
      <c r="C57" s="317" t="s">
        <v>147</v>
      </c>
      <c r="D57" s="321"/>
      <c r="E57" s="321"/>
      <c r="F57" s="322"/>
      <c r="G57" s="300"/>
      <c r="H57" s="301"/>
      <c r="I57" s="303"/>
      <c r="J57" s="299" t="s">
        <v>150</v>
      </c>
      <c r="K57" s="299"/>
      <c r="L57" s="299"/>
      <c r="M57" s="302"/>
    </row>
    <row r="58" spans="3:13" s="19" customFormat="1" ht="15.75">
      <c r="C58" s="304">
        <v>26</v>
      </c>
      <c r="D58" s="304">
        <v>25</v>
      </c>
      <c r="E58" s="304"/>
      <c r="F58" s="305">
        <v>2</v>
      </c>
      <c r="G58" s="306" t="s">
        <v>190</v>
      </c>
      <c r="H58" s="307">
        <v>0</v>
      </c>
      <c r="I58" s="306"/>
      <c r="J58" s="304">
        <v>31</v>
      </c>
      <c r="K58" s="304">
        <v>32</v>
      </c>
      <c r="L58" s="304"/>
      <c r="M58" s="308"/>
    </row>
    <row r="59" spans="3:13" s="170" customFormat="1" ht="15.75">
      <c r="C59" s="148" t="s">
        <v>151</v>
      </c>
      <c r="D59" s="148"/>
      <c r="E59" s="148"/>
      <c r="F59" s="149"/>
      <c r="G59" s="303"/>
      <c r="H59" s="301"/>
      <c r="I59" s="303"/>
      <c r="J59" s="299" t="s">
        <v>144</v>
      </c>
      <c r="K59" s="299"/>
      <c r="L59" s="299"/>
      <c r="M59" s="302"/>
    </row>
    <row r="60" spans="3:13" s="19" customFormat="1" ht="15.75">
      <c r="C60" s="304">
        <v>31</v>
      </c>
      <c r="D60" s="304">
        <v>30</v>
      </c>
      <c r="E60" s="304"/>
      <c r="F60" s="305">
        <v>2</v>
      </c>
      <c r="G60" s="306" t="s">
        <v>190</v>
      </c>
      <c r="H60" s="307">
        <v>0</v>
      </c>
      <c r="I60" s="306"/>
      <c r="J60" s="304">
        <v>35</v>
      </c>
      <c r="K60" s="304">
        <v>31</v>
      </c>
      <c r="L60" s="304"/>
      <c r="M60" s="308"/>
    </row>
    <row r="61" spans="3:13" s="170" customFormat="1" ht="15.75">
      <c r="C61" s="317" t="s">
        <v>148</v>
      </c>
      <c r="D61" s="317"/>
      <c r="E61" s="317"/>
      <c r="F61" s="318"/>
      <c r="G61" s="303"/>
      <c r="H61" s="301"/>
      <c r="I61" s="303"/>
      <c r="J61" s="309" t="s">
        <v>180</v>
      </c>
      <c r="K61" s="299"/>
      <c r="L61" s="299"/>
      <c r="M61" s="302"/>
    </row>
    <row r="62" spans="3:13" s="19" customFormat="1" ht="15.75">
      <c r="C62" s="304"/>
      <c r="D62" s="304"/>
      <c r="E62" s="304"/>
      <c r="F62" s="305">
        <v>2</v>
      </c>
      <c r="G62" s="306" t="s">
        <v>190</v>
      </c>
      <c r="H62" s="307">
        <v>0</v>
      </c>
      <c r="I62" s="306"/>
      <c r="J62" s="304"/>
      <c r="K62" s="304"/>
      <c r="L62" s="304"/>
      <c r="M62" s="308"/>
    </row>
    <row r="63" spans="3:13" s="170" customFormat="1" ht="15.75">
      <c r="C63" s="317" t="s">
        <v>159</v>
      </c>
      <c r="D63" s="317"/>
      <c r="E63" s="317"/>
      <c r="F63" s="318"/>
      <c r="G63" s="303"/>
      <c r="H63" s="301"/>
      <c r="I63" s="303"/>
      <c r="J63" s="299" t="s">
        <v>245</v>
      </c>
      <c r="K63" s="299"/>
      <c r="L63" s="299"/>
      <c r="M63" s="302"/>
    </row>
    <row r="64" spans="3:13" s="19" customFormat="1" ht="15.75">
      <c r="C64" s="304">
        <v>28</v>
      </c>
      <c r="D64" s="304">
        <v>29</v>
      </c>
      <c r="E64" s="304"/>
      <c r="F64" s="305">
        <v>2</v>
      </c>
      <c r="G64" s="306" t="s">
        <v>190</v>
      </c>
      <c r="H64" s="307">
        <v>0</v>
      </c>
      <c r="I64" s="306"/>
      <c r="J64" s="304">
        <v>41</v>
      </c>
      <c r="K64" s="304">
        <v>32</v>
      </c>
      <c r="L64" s="304"/>
      <c r="M64" s="308"/>
    </row>
    <row r="65" spans="2:12" ht="15.75">
      <c r="B65" s="158"/>
      <c r="C65" s="158"/>
      <c r="D65" s="158"/>
      <c r="E65" s="158"/>
      <c r="F65" s="286"/>
      <c r="G65" s="160"/>
      <c r="H65" s="287"/>
      <c r="I65" s="250"/>
      <c r="J65" s="158"/>
      <c r="K65" s="158"/>
      <c r="L65" s="158"/>
    </row>
    <row r="66" ht="33.75">
      <c r="C66" s="116" t="s">
        <v>257</v>
      </c>
    </row>
    <row r="67" ht="15.75" customHeight="1">
      <c r="C67" s="116"/>
    </row>
    <row r="68" spans="2:13" ht="15.75">
      <c r="B68" s="117"/>
      <c r="C68" s="314" t="s">
        <v>159</v>
      </c>
      <c r="D68" s="122"/>
      <c r="E68" s="122"/>
      <c r="F68" s="131"/>
      <c r="G68" s="150"/>
      <c r="H68" s="132"/>
      <c r="I68" s="320"/>
      <c r="J68" s="165" t="s">
        <v>151</v>
      </c>
      <c r="K68" s="118"/>
      <c r="L68" s="118"/>
      <c r="M68" s="133"/>
    </row>
    <row r="69" spans="2:13" ht="15.75">
      <c r="B69" s="124"/>
      <c r="C69" s="125">
        <v>28</v>
      </c>
      <c r="D69" s="125">
        <v>29</v>
      </c>
      <c r="E69" s="125"/>
      <c r="F69" s="126">
        <v>2</v>
      </c>
      <c r="G69" s="127" t="s">
        <v>190</v>
      </c>
      <c r="H69" s="128">
        <v>0</v>
      </c>
      <c r="I69" s="127"/>
      <c r="J69" s="125">
        <v>37</v>
      </c>
      <c r="K69" s="125">
        <v>29</v>
      </c>
      <c r="L69" s="125"/>
      <c r="M69" s="135"/>
    </row>
    <row r="70" spans="2:13" ht="15.75">
      <c r="B70" s="117"/>
      <c r="C70" s="166" t="s">
        <v>148</v>
      </c>
      <c r="D70" s="167"/>
      <c r="E70" s="167"/>
      <c r="F70" s="168"/>
      <c r="G70" s="120"/>
      <c r="H70" s="132"/>
      <c r="I70" s="120"/>
      <c r="J70" s="165" t="s">
        <v>147</v>
      </c>
      <c r="K70" s="138"/>
      <c r="L70" s="138"/>
      <c r="M70" s="139"/>
    </row>
    <row r="71" spans="2:13" ht="15.75">
      <c r="B71" s="124"/>
      <c r="C71" s="125"/>
      <c r="D71" s="125"/>
      <c r="E71" s="125"/>
      <c r="F71" s="126"/>
      <c r="G71" s="127" t="s">
        <v>190</v>
      </c>
      <c r="H71" s="128"/>
      <c r="I71" s="127"/>
      <c r="J71" s="125"/>
      <c r="K71" s="125"/>
      <c r="L71" s="125"/>
      <c r="M71" s="135"/>
    </row>
    <row r="72" spans="3:13" ht="33.75">
      <c r="C72" s="367" t="s">
        <v>197</v>
      </c>
      <c r="D72" s="367"/>
      <c r="E72" s="367"/>
      <c r="F72" s="367"/>
      <c r="G72" s="367"/>
      <c r="H72" s="367"/>
      <c r="I72" s="367"/>
      <c r="J72" s="367"/>
      <c r="K72" s="367"/>
      <c r="L72" s="367"/>
      <c r="M72" s="367"/>
    </row>
    <row r="73" spans="2:13" ht="15.75">
      <c r="B73" s="117"/>
      <c r="C73" s="165" t="s">
        <v>159</v>
      </c>
      <c r="D73" s="165"/>
      <c r="E73" s="165"/>
      <c r="F73" s="264"/>
      <c r="G73" s="120"/>
      <c r="H73" s="132"/>
      <c r="I73" s="120"/>
      <c r="J73" s="138"/>
      <c r="K73" s="138"/>
      <c r="L73" s="138"/>
      <c r="M73" s="139"/>
    </row>
    <row r="74" spans="2:13" ht="15.75">
      <c r="B74" s="124"/>
      <c r="C74" s="125"/>
      <c r="D74" s="125"/>
      <c r="E74" s="125"/>
      <c r="F74" s="126"/>
      <c r="G74" s="127" t="s">
        <v>190</v>
      </c>
      <c r="H74" s="128"/>
      <c r="I74" s="127"/>
      <c r="J74" s="125"/>
      <c r="K74" s="125"/>
      <c r="L74" s="125"/>
      <c r="M74" s="135"/>
    </row>
  </sheetData>
  <mergeCells count="1">
    <mergeCell ref="C72:M72"/>
  </mergeCells>
  <printOptions/>
  <pageMargins left="0.7479166666666667" right="0.25972222222222224" top="0.3902777777777778" bottom="0.4798611111111111" header="0.5118055555555556" footer="0.5118055555555556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4" sqref="A5:IV44"/>
    </sheetView>
  </sheetViews>
  <sheetFormatPr defaultColWidth="11.421875" defaultRowHeight="12.75" outlineLevelCol="1"/>
  <cols>
    <col min="1" max="1" width="4.140625" style="18" customWidth="1"/>
    <col min="2" max="2" width="17.7109375" style="19" customWidth="1"/>
    <col min="3" max="15" width="5.57421875" style="20" hidden="1" customWidth="1" outlineLevel="1"/>
    <col min="16" max="52" width="5.57421875" style="0" hidden="1" customWidth="1" outlineLevel="1"/>
    <col min="53" max="53" width="11.421875" style="21" hidden="1" customWidth="1" outlineLevel="1"/>
    <col min="54" max="54" width="5.140625" style="22" customWidth="1" collapsed="1"/>
    <col min="55" max="63" width="5.140625" style="22" customWidth="1"/>
    <col min="64" max="64" width="11.00390625" style="20" hidden="1" customWidth="1" outlineLevel="1"/>
    <col min="65" max="65" width="0.9921875" style="21" customWidth="1" collapsed="1"/>
    <col min="66" max="66" width="7.8515625" style="21" customWidth="1"/>
    <col min="67" max="67" width="2.7109375" style="23" hidden="1" customWidth="1" outlineLevel="1"/>
    <col min="68" max="68" width="6.140625" style="23" hidden="1" customWidth="1" outlineLevel="1"/>
    <col min="69" max="69" width="6.8515625" style="21" customWidth="1" collapsed="1"/>
    <col min="70" max="70" width="8.140625" style="24" customWidth="1"/>
    <col min="71" max="71" width="6.00390625" style="25" hidden="1" customWidth="1" outlineLevel="1"/>
    <col min="72" max="72" width="6.00390625" style="22" hidden="1" customWidth="1" outlineLevel="1"/>
    <col min="73" max="73" width="6.00390625" style="25" hidden="1" customWidth="1" outlineLevel="1"/>
    <col min="74" max="74" width="6.00390625" style="22" hidden="1" customWidth="1" outlineLevel="1"/>
    <col min="75" max="75" width="6.7109375" style="26" customWidth="1" collapsed="1"/>
    <col min="76" max="189" width="5.7109375" style="26" customWidth="1"/>
    <col min="190" max="16384" width="11.421875" style="26" customWidth="1"/>
  </cols>
  <sheetData>
    <row r="1" spans="1:69" ht="33.75">
      <c r="A1" s="367" t="s">
        <v>251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</row>
    <row r="3" spans="2:74" s="18" customFormat="1" ht="15.75">
      <c r="B3" s="310" t="s">
        <v>88</v>
      </c>
      <c r="C3" s="311" t="s">
        <v>89</v>
      </c>
      <c r="D3" s="311" t="s">
        <v>90</v>
      </c>
      <c r="E3" s="311" t="s">
        <v>91</v>
      </c>
      <c r="F3" s="311" t="s">
        <v>92</v>
      </c>
      <c r="G3" s="311" t="s">
        <v>93</v>
      </c>
      <c r="H3" s="311" t="s">
        <v>94</v>
      </c>
      <c r="I3" s="311" t="s">
        <v>95</v>
      </c>
      <c r="J3" s="311" t="s">
        <v>96</v>
      </c>
      <c r="K3" s="311" t="s">
        <v>97</v>
      </c>
      <c r="L3" s="311" t="s">
        <v>98</v>
      </c>
      <c r="M3" s="311" t="s">
        <v>99</v>
      </c>
      <c r="N3" s="311" t="s">
        <v>100</v>
      </c>
      <c r="O3" s="311" t="s">
        <v>101</v>
      </c>
      <c r="P3" s="311" t="s">
        <v>102</v>
      </c>
      <c r="Q3" s="311" t="s">
        <v>103</v>
      </c>
      <c r="R3" s="311" t="s">
        <v>104</v>
      </c>
      <c r="S3" s="311" t="s">
        <v>105</v>
      </c>
      <c r="T3" s="311" t="s">
        <v>106</v>
      </c>
      <c r="U3" s="311" t="s">
        <v>107</v>
      </c>
      <c r="V3" s="311" t="s">
        <v>108</v>
      </c>
      <c r="W3" s="311" t="s">
        <v>109</v>
      </c>
      <c r="X3" s="311" t="s">
        <v>110</v>
      </c>
      <c r="Y3" s="311" t="s">
        <v>111</v>
      </c>
      <c r="Z3" s="311" t="s">
        <v>112</v>
      </c>
      <c r="AA3" s="311" t="s">
        <v>113</v>
      </c>
      <c r="AB3" s="311" t="s">
        <v>114</v>
      </c>
      <c r="AC3" s="311" t="s">
        <v>115</v>
      </c>
      <c r="AD3" s="311" t="s">
        <v>116</v>
      </c>
      <c r="AE3" s="311" t="s">
        <v>117</v>
      </c>
      <c r="AF3" s="311" t="s">
        <v>118</v>
      </c>
      <c r="AG3" s="311" t="s">
        <v>119</v>
      </c>
      <c r="AH3" s="311" t="s">
        <v>120</v>
      </c>
      <c r="AI3" s="311" t="s">
        <v>121</v>
      </c>
      <c r="AJ3" s="311" t="s">
        <v>122</v>
      </c>
      <c r="AK3" s="311" t="s">
        <v>123</v>
      </c>
      <c r="AL3" s="311" t="s">
        <v>124</v>
      </c>
      <c r="AM3" s="311" t="s">
        <v>125</v>
      </c>
      <c r="AN3" s="311" t="s">
        <v>126</v>
      </c>
      <c r="AO3" s="311" t="s">
        <v>127</v>
      </c>
      <c r="AP3" s="311" t="s">
        <v>128</v>
      </c>
      <c r="AQ3" s="311" t="s">
        <v>129</v>
      </c>
      <c r="AR3" s="311" t="s">
        <v>130</v>
      </c>
      <c r="AS3" s="311" t="s">
        <v>131</v>
      </c>
      <c r="AT3" s="311" t="s">
        <v>132</v>
      </c>
      <c r="AU3" s="311" t="s">
        <v>133</v>
      </c>
      <c r="AV3" s="311" t="s">
        <v>134</v>
      </c>
      <c r="AW3" s="311" t="s">
        <v>135</v>
      </c>
      <c r="AX3" s="311" t="s">
        <v>136</v>
      </c>
      <c r="AY3" s="311" t="s">
        <v>137</v>
      </c>
      <c r="AZ3" s="311" t="s">
        <v>138</v>
      </c>
      <c r="BA3" s="312"/>
      <c r="BB3" s="29">
        <v>1</v>
      </c>
      <c r="BC3" s="30">
        <v>2</v>
      </c>
      <c r="BD3" s="30">
        <v>3</v>
      </c>
      <c r="BE3" s="30">
        <v>4</v>
      </c>
      <c r="BF3" s="30">
        <v>5</v>
      </c>
      <c r="BG3" s="30">
        <v>6</v>
      </c>
      <c r="BH3" s="30">
        <v>7</v>
      </c>
      <c r="BI3" s="30">
        <v>8</v>
      </c>
      <c r="BJ3" s="30">
        <v>9</v>
      </c>
      <c r="BK3" s="31">
        <v>10</v>
      </c>
      <c r="BM3" s="22"/>
      <c r="BN3" s="22" t="s">
        <v>139</v>
      </c>
      <c r="BO3" s="32"/>
      <c r="BP3" s="32" t="s">
        <v>141</v>
      </c>
      <c r="BQ3" s="22" t="s">
        <v>142</v>
      </c>
      <c r="BR3" s="33" t="s">
        <v>143</v>
      </c>
      <c r="BS3" s="22"/>
      <c r="BT3" s="22" t="s">
        <v>142</v>
      </c>
      <c r="BU3" s="22"/>
      <c r="BV3" s="22"/>
    </row>
    <row r="4" ht="12.75">
      <c r="BL4" s="34"/>
    </row>
    <row r="5" spans="1:74" ht="14.25" customHeight="1">
      <c r="A5" s="18">
        <v>1</v>
      </c>
      <c r="B5" s="35" t="s">
        <v>147</v>
      </c>
      <c r="C5" s="36">
        <v>57</v>
      </c>
      <c r="D5" s="36">
        <v>62</v>
      </c>
      <c r="E5" s="36">
        <v>62</v>
      </c>
      <c r="F5" s="36">
        <v>63</v>
      </c>
      <c r="G5" s="36">
        <v>55</v>
      </c>
      <c r="H5" s="36">
        <v>62</v>
      </c>
      <c r="I5" s="36">
        <v>59</v>
      </c>
      <c r="J5" s="36">
        <v>61</v>
      </c>
      <c r="K5" s="36">
        <v>62</v>
      </c>
      <c r="L5" s="36">
        <v>55</v>
      </c>
      <c r="M5" s="36">
        <v>51</v>
      </c>
      <c r="N5" s="36">
        <v>55</v>
      </c>
      <c r="O5" s="36">
        <v>57</v>
      </c>
      <c r="P5" s="37">
        <v>56</v>
      </c>
      <c r="Q5" s="37">
        <v>67</v>
      </c>
      <c r="R5" s="37">
        <v>59</v>
      </c>
      <c r="S5" s="37">
        <v>56</v>
      </c>
      <c r="T5" s="37">
        <v>58</v>
      </c>
      <c r="U5" s="37">
        <v>59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8">
        <f>COUNTIF(C5:AZ5,"&gt;0")</f>
        <v>19</v>
      </c>
      <c r="BB5" s="39">
        <f>IF($BA5&gt;=0,SMALL($C5:$AZ5,1)," ")</f>
        <v>51</v>
      </c>
      <c r="BC5" s="40">
        <f>IF($BA5&gt;=2,SMALL($C5:$AZ5,2)," ")</f>
        <v>55</v>
      </c>
      <c r="BD5" s="40">
        <f>IF($BA5&gt;=3,SMALL($C5:$AZ5,3)," ")</f>
        <v>55</v>
      </c>
      <c r="BE5" s="40">
        <f>IF($BA5&gt;=4,SMALL($C5:$AZ5,4)," ")</f>
        <v>55</v>
      </c>
      <c r="BF5" s="40">
        <f>IF($BA5&gt;=5,SMALL($C5:$AZ5,5)," ")</f>
        <v>56</v>
      </c>
      <c r="BG5" s="40">
        <f>IF($BA5&gt;=6,SMALL($C5:$AZ5,6)," ")</f>
        <v>56</v>
      </c>
      <c r="BH5" s="40">
        <f>IF($BA5&gt;=7,SMALL($C5:$AZ5,7)," ")</f>
        <v>57</v>
      </c>
      <c r="BI5" s="40">
        <f>IF($BA5&gt;=8,SMALL($C5:$AZ5,8)," ")</f>
        <v>57</v>
      </c>
      <c r="BJ5" s="40">
        <f>IF($BA5&gt;=9,SMALL($C5:$AZ5,9)," ")</f>
        <v>58</v>
      </c>
      <c r="BK5" s="40">
        <f>IF($BA5&gt;=10,SMALL($C5:$AZ5,10)," ")</f>
        <v>59</v>
      </c>
      <c r="BL5" s="34"/>
      <c r="BM5" s="45"/>
      <c r="BN5" s="46">
        <f>SUM(BB5:BK5)</f>
        <v>559</v>
      </c>
      <c r="BO5" s="46" t="s">
        <v>145</v>
      </c>
      <c r="BP5" s="46">
        <f>SUM(BN5:BN5)</f>
        <v>559</v>
      </c>
      <c r="BQ5" s="46">
        <f>COUNTIF(BB5:BL5,"&gt;0")</f>
        <v>10</v>
      </c>
      <c r="BR5" s="24">
        <f>SUM(BP5/(BQ5*2))</f>
        <v>27.95</v>
      </c>
      <c r="BS5" s="48">
        <f>BP5</f>
        <v>559</v>
      </c>
      <c r="BT5" s="40">
        <f>COUNTIF(BB5:BK5,"&gt;0")</f>
        <v>10</v>
      </c>
      <c r="BU5" s="40">
        <f>COUNTIF(C5:AZ5,"&gt;0")</f>
        <v>19</v>
      </c>
      <c r="BV5" s="40">
        <f>SUM(BU5-BT5)</f>
        <v>9</v>
      </c>
    </row>
    <row r="6" spans="1:74" s="64" customFormat="1" ht="14.25" customHeight="1">
      <c r="A6" s="18"/>
      <c r="B6" s="49"/>
      <c r="C6" s="50"/>
      <c r="D6" s="50"/>
      <c r="E6" s="50"/>
      <c r="F6" s="50"/>
      <c r="G6" s="51"/>
      <c r="H6" s="50"/>
      <c r="I6" s="51"/>
      <c r="J6" s="51"/>
      <c r="K6" s="51"/>
      <c r="L6" s="51"/>
      <c r="M6" s="51"/>
      <c r="N6" s="51"/>
      <c r="O6" s="51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4"/>
      <c r="BB6" s="68"/>
      <c r="BC6" s="56"/>
      <c r="BD6" s="56"/>
      <c r="BE6" s="56"/>
      <c r="BF6" s="56"/>
      <c r="BG6" s="56"/>
      <c r="BH6" s="56"/>
      <c r="BI6" s="56"/>
      <c r="BJ6" s="56"/>
      <c r="BK6" s="56"/>
      <c r="BL6" s="54"/>
      <c r="BM6" s="56"/>
      <c r="BN6" s="56"/>
      <c r="BO6" s="70"/>
      <c r="BP6" s="70"/>
      <c r="BQ6" s="56"/>
      <c r="BR6" s="24"/>
      <c r="BS6" s="62">
        <f>BP5</f>
        <v>559</v>
      </c>
      <c r="BT6" s="323">
        <f>BT5</f>
        <v>10</v>
      </c>
      <c r="BU6" s="62">
        <f>BU5</f>
        <v>19</v>
      </c>
      <c r="BV6" s="63"/>
    </row>
    <row r="7" spans="1:74" ht="14.25" customHeight="1">
      <c r="A7" s="18">
        <v>2</v>
      </c>
      <c r="B7" s="35" t="s">
        <v>144</v>
      </c>
      <c r="C7" s="36">
        <v>56</v>
      </c>
      <c r="D7" s="36">
        <v>62</v>
      </c>
      <c r="E7" s="36">
        <v>60</v>
      </c>
      <c r="F7" s="36">
        <v>62</v>
      </c>
      <c r="G7" s="36">
        <v>68</v>
      </c>
      <c r="H7" s="36">
        <v>63</v>
      </c>
      <c r="I7" s="36">
        <v>57</v>
      </c>
      <c r="J7" s="36">
        <v>54</v>
      </c>
      <c r="K7" s="36">
        <v>62</v>
      </c>
      <c r="L7" s="36">
        <v>60</v>
      </c>
      <c r="M7" s="36">
        <v>56</v>
      </c>
      <c r="N7" s="36">
        <v>59</v>
      </c>
      <c r="O7" s="36">
        <v>60</v>
      </c>
      <c r="P7" s="37">
        <v>60</v>
      </c>
      <c r="Q7" s="37">
        <v>65</v>
      </c>
      <c r="R7" s="37">
        <v>69</v>
      </c>
      <c r="S7" s="37">
        <v>63</v>
      </c>
      <c r="T7" s="37">
        <v>57</v>
      </c>
      <c r="U7" s="37">
        <v>55</v>
      </c>
      <c r="V7" s="37">
        <v>65</v>
      </c>
      <c r="W7" s="37">
        <v>61</v>
      </c>
      <c r="X7" s="37">
        <v>56</v>
      </c>
      <c r="Y7" s="37">
        <v>60</v>
      </c>
      <c r="Z7" s="37">
        <v>58</v>
      </c>
      <c r="AA7" s="37">
        <v>71</v>
      </c>
      <c r="AB7" s="37">
        <v>59</v>
      </c>
      <c r="AC7" s="37">
        <v>61</v>
      </c>
      <c r="AD7" s="37">
        <v>62</v>
      </c>
      <c r="AE7" s="37">
        <v>60</v>
      </c>
      <c r="AF7" s="37">
        <v>67</v>
      </c>
      <c r="AG7" s="37">
        <v>55</v>
      </c>
      <c r="AH7" s="37">
        <v>67</v>
      </c>
      <c r="AI7" s="37">
        <v>58</v>
      </c>
      <c r="AJ7" s="37">
        <v>58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8">
        <f>COUNTIF(C7:AZ7,"&gt;0")</f>
        <v>34</v>
      </c>
      <c r="BB7" s="39">
        <f>IF($BA7&gt;=1,SMALL($C7:$AZ7,1)," ")</f>
        <v>54</v>
      </c>
      <c r="BC7" s="40">
        <f>IF($BA7&gt;=2,SMALL($C7:$AZ7,2)," ")</f>
        <v>55</v>
      </c>
      <c r="BD7" s="40">
        <f>IF($BA7&gt;=3,SMALL($C7:$AZ7,3)," ")</f>
        <v>55</v>
      </c>
      <c r="BE7" s="40">
        <f>IF($BA7&gt;=4,SMALL($C7:$AZ7,4)," ")</f>
        <v>56</v>
      </c>
      <c r="BF7" s="40">
        <f>IF($BA7&gt;=5,SMALL($C7:$AZ7,5)," ")</f>
        <v>56</v>
      </c>
      <c r="BG7" s="40">
        <f>IF($BA7&gt;=6,SMALL($C7:$AZ7,6)," ")</f>
        <v>56</v>
      </c>
      <c r="BH7" s="40">
        <f>IF($BA7&gt;=7,SMALL($C7:$AZ7,7)," ")</f>
        <v>57</v>
      </c>
      <c r="BI7" s="40">
        <f>IF($BA7&gt;=8,SMALL($C7:$AZ7,8)," ")</f>
        <v>57</v>
      </c>
      <c r="BJ7" s="40">
        <f>IF($BA7&gt;=9,SMALL($C7:$AZ7,9)," ")</f>
        <v>58</v>
      </c>
      <c r="BK7" s="40">
        <f>IF($BA7&gt;=10,SMALL($C7:$AZ7,10)," ")</f>
        <v>58</v>
      </c>
      <c r="BL7" s="34"/>
      <c r="BM7" s="45"/>
      <c r="BN7" s="46">
        <f>SUM(BB7:BK7)</f>
        <v>562</v>
      </c>
      <c r="BO7" s="46" t="s">
        <v>145</v>
      </c>
      <c r="BP7" s="46">
        <f>SUM(BN7:BN7)</f>
        <v>562</v>
      </c>
      <c r="BQ7" s="46">
        <f>COUNTIF(BB7:BL7,"&gt;0")</f>
        <v>10</v>
      </c>
      <c r="BR7" s="24">
        <f>SUM(BP7/(BQ7*2))</f>
        <v>28.1</v>
      </c>
      <c r="BS7" s="48">
        <f>BP7</f>
        <v>562</v>
      </c>
      <c r="BT7" s="40">
        <f>COUNTIF(BB7:BK7,"&gt;0")</f>
        <v>10</v>
      </c>
      <c r="BU7" s="40">
        <f>COUNTIF(C7:AZ7,"&gt;0")</f>
        <v>34</v>
      </c>
      <c r="BV7" s="40">
        <f>SUM(BU7-BT7)</f>
        <v>24</v>
      </c>
    </row>
    <row r="8" spans="1:74" s="64" customFormat="1" ht="14.25" customHeight="1">
      <c r="A8" s="18"/>
      <c r="B8" s="49"/>
      <c r="C8" s="65"/>
      <c r="D8" s="65"/>
      <c r="E8" s="65"/>
      <c r="F8" s="65"/>
      <c r="G8" s="66"/>
      <c r="H8" s="65"/>
      <c r="I8" s="66"/>
      <c r="J8" s="66"/>
      <c r="K8" s="66"/>
      <c r="L8" s="66"/>
      <c r="M8" s="66"/>
      <c r="N8" s="66"/>
      <c r="O8" s="66"/>
      <c r="P8" s="313"/>
      <c r="Q8" s="313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54"/>
      <c r="BB8" s="68"/>
      <c r="BC8" s="63"/>
      <c r="BD8" s="63"/>
      <c r="BE8" s="63"/>
      <c r="BF8" s="63"/>
      <c r="BG8" s="63"/>
      <c r="BH8" s="63"/>
      <c r="BI8" s="63"/>
      <c r="BJ8" s="63"/>
      <c r="BK8" s="63"/>
      <c r="BL8" s="54"/>
      <c r="BM8" s="54"/>
      <c r="BN8" s="54"/>
      <c r="BO8" s="61"/>
      <c r="BP8" s="61"/>
      <c r="BQ8" s="54"/>
      <c r="BR8" s="24"/>
      <c r="BS8" s="62">
        <f>BP7</f>
        <v>562</v>
      </c>
      <c r="BT8" s="18">
        <f>BT7</f>
        <v>10</v>
      </c>
      <c r="BU8" s="62">
        <f>BU7</f>
        <v>34</v>
      </c>
      <c r="BV8" s="56"/>
    </row>
    <row r="9" spans="1:74" ht="14.25" customHeight="1">
      <c r="A9" s="18">
        <v>3</v>
      </c>
      <c r="B9" s="35" t="s">
        <v>152</v>
      </c>
      <c r="C9" s="36">
        <v>59</v>
      </c>
      <c r="D9" s="36">
        <v>64</v>
      </c>
      <c r="E9" s="36">
        <v>54</v>
      </c>
      <c r="F9" s="36">
        <v>58</v>
      </c>
      <c r="G9" s="36">
        <v>66</v>
      </c>
      <c r="H9" s="36">
        <v>55</v>
      </c>
      <c r="I9" s="36">
        <v>56</v>
      </c>
      <c r="J9" s="36">
        <v>59</v>
      </c>
      <c r="K9" s="36">
        <v>58</v>
      </c>
      <c r="L9" s="36">
        <v>57</v>
      </c>
      <c r="M9" s="36">
        <v>56</v>
      </c>
      <c r="N9" s="36">
        <v>56</v>
      </c>
      <c r="O9" s="36">
        <v>61</v>
      </c>
      <c r="P9" s="37">
        <v>61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8">
        <f>COUNTIF(C9:AZ9,"&gt;0")</f>
        <v>14</v>
      </c>
      <c r="BB9" s="39">
        <f>IF($BA9&gt;=1,SMALL($C9:$AZ9,1)," ")</f>
        <v>54</v>
      </c>
      <c r="BC9" s="40">
        <f>IF($BA9&gt;=2,SMALL($C9:$AZ9,2)," ")</f>
        <v>55</v>
      </c>
      <c r="BD9" s="40">
        <f>IF($BA9&gt;=3,SMALL($C9:$AZ9,3)," ")</f>
        <v>56</v>
      </c>
      <c r="BE9" s="40">
        <f>IF($BA9&gt;=4,SMALL($C9:$AZ9,4)," ")</f>
        <v>56</v>
      </c>
      <c r="BF9" s="40">
        <f>IF($BA9&gt;=5,SMALL($C9:$AZ9,5)," ")</f>
        <v>56</v>
      </c>
      <c r="BG9" s="40">
        <f>IF($BA9&gt;=6,SMALL($C9:$AZ9,6)," ")</f>
        <v>57</v>
      </c>
      <c r="BH9" s="40">
        <f>IF($BA9&gt;=7,SMALL($C9:$AZ9,7)," ")</f>
        <v>58</v>
      </c>
      <c r="BI9" s="40">
        <f>IF($BA9&gt;=8,SMALL($C9:$AZ9,8)," ")</f>
        <v>58</v>
      </c>
      <c r="BJ9" s="40">
        <f>IF($BA9&gt;=9,SMALL($C9:$AZ9,9)," ")</f>
        <v>59</v>
      </c>
      <c r="BK9" s="40">
        <f>IF($BA9&gt;=10,SMALL($C9:$AZ9,10)," ")</f>
        <v>59</v>
      </c>
      <c r="BL9" s="34"/>
      <c r="BM9" s="45"/>
      <c r="BN9" s="46">
        <f>SUM(BB9:BK9)</f>
        <v>568</v>
      </c>
      <c r="BO9" s="46" t="s">
        <v>145</v>
      </c>
      <c r="BP9" s="46">
        <f>SUM(BN9:BN9)</f>
        <v>568</v>
      </c>
      <c r="BQ9" s="46">
        <f>COUNTIF(BB9:BL9,"&gt;0")</f>
        <v>10</v>
      </c>
      <c r="BR9" s="24">
        <f>SUM(BP9/(BQ9*2))</f>
        <v>28.4</v>
      </c>
      <c r="BS9" s="48">
        <f>BP9</f>
        <v>568</v>
      </c>
      <c r="BT9" s="40">
        <f>COUNTIF(BB9:BK9,"&gt;0")</f>
        <v>10</v>
      </c>
      <c r="BU9" s="40">
        <f>COUNTIF(C9:AZ9,"&gt;0")</f>
        <v>14</v>
      </c>
      <c r="BV9" s="40">
        <f>SUM(BU9-BT9)</f>
        <v>4</v>
      </c>
    </row>
    <row r="10" spans="1:74" s="64" customFormat="1" ht="14.25" customHeight="1">
      <c r="A10" s="18"/>
      <c r="B10" s="4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/>
      <c r="BB10" s="55"/>
      <c r="BC10" s="56"/>
      <c r="BD10" s="56"/>
      <c r="BE10" s="56"/>
      <c r="BF10" s="56"/>
      <c r="BG10" s="56"/>
      <c r="BH10" s="63"/>
      <c r="BI10" s="63"/>
      <c r="BJ10" s="63"/>
      <c r="BK10" s="56"/>
      <c r="BL10" s="54"/>
      <c r="BM10" s="56"/>
      <c r="BN10" s="56"/>
      <c r="BO10" s="70"/>
      <c r="BP10" s="70"/>
      <c r="BQ10" s="56"/>
      <c r="BR10" s="72"/>
      <c r="BS10" s="62">
        <f>BP9</f>
        <v>568</v>
      </c>
      <c r="BT10" s="323">
        <f>BT9</f>
        <v>10</v>
      </c>
      <c r="BU10" s="62">
        <f>BU9</f>
        <v>14</v>
      </c>
      <c r="BV10" s="63"/>
    </row>
    <row r="11" spans="1:74" ht="14.25" customHeight="1">
      <c r="A11" s="18">
        <v>4</v>
      </c>
      <c r="B11" s="35" t="s">
        <v>153</v>
      </c>
      <c r="C11" s="36">
        <v>58</v>
      </c>
      <c r="D11" s="36">
        <v>67</v>
      </c>
      <c r="E11" s="36">
        <v>56</v>
      </c>
      <c r="F11" s="36">
        <v>62</v>
      </c>
      <c r="G11" s="36">
        <v>64</v>
      </c>
      <c r="H11" s="36">
        <v>64</v>
      </c>
      <c r="I11" s="36">
        <v>67</v>
      </c>
      <c r="J11" s="36">
        <v>60</v>
      </c>
      <c r="K11" s="36">
        <v>64</v>
      </c>
      <c r="L11" s="36">
        <v>62</v>
      </c>
      <c r="M11" s="36">
        <v>55</v>
      </c>
      <c r="N11" s="36">
        <v>57</v>
      </c>
      <c r="O11" s="36">
        <v>57</v>
      </c>
      <c r="P11" s="37">
        <v>57</v>
      </c>
      <c r="Q11" s="37">
        <v>68</v>
      </c>
      <c r="R11" s="37">
        <v>61</v>
      </c>
      <c r="S11" s="37">
        <v>61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8">
        <f>COUNTIF(C11:AZ11,"&gt;0")</f>
        <v>17</v>
      </c>
      <c r="BB11" s="39">
        <f>IF($BA11&gt;=1,SMALL($C11:$AZ11,1)," ")</f>
        <v>55</v>
      </c>
      <c r="BC11" s="40">
        <f>IF($BA11&gt;=2,SMALL($C11:$AZ11,2)," ")</f>
        <v>56</v>
      </c>
      <c r="BD11" s="40">
        <f>IF($BA11&gt;=3,SMALL($C11:$AZ11,3)," ")</f>
        <v>57</v>
      </c>
      <c r="BE11" s="40">
        <f>IF($BA11&gt;=4,SMALL($C11:$AZ11,4)," ")</f>
        <v>57</v>
      </c>
      <c r="BF11" s="40">
        <f>IF($BA11&gt;=5,SMALL($C11:$AZ11,5)," ")</f>
        <v>57</v>
      </c>
      <c r="BG11" s="40">
        <f>IF($BA11&gt;=6,SMALL($C11:$AZ11,6)," ")</f>
        <v>58</v>
      </c>
      <c r="BH11" s="40">
        <f>IF($BA11&gt;=7,SMALL($C11:$AZ11,7)," ")</f>
        <v>60</v>
      </c>
      <c r="BI11" s="40">
        <f>IF($BA11&gt;=8,SMALL($C11:$AZ11,8)," ")</f>
        <v>61</v>
      </c>
      <c r="BJ11" s="40">
        <f>IF($BA11&gt;=9,SMALL($C11:$AZ11,9)," ")</f>
        <v>61</v>
      </c>
      <c r="BK11" s="40">
        <f>IF($BA11&gt;=10,SMALL($C11:$AZ11,10)," ")</f>
        <v>62</v>
      </c>
      <c r="BL11" s="34"/>
      <c r="BM11" s="45"/>
      <c r="BN11" s="46">
        <f>SUM(BB11:BK11)</f>
        <v>584</v>
      </c>
      <c r="BO11" s="46" t="s">
        <v>145</v>
      </c>
      <c r="BP11" s="46">
        <f>SUM(BN11:BN11)</f>
        <v>584</v>
      </c>
      <c r="BQ11" s="46">
        <f>COUNTIF(BB11:BL11,"&gt;0")</f>
        <v>10</v>
      </c>
      <c r="BR11" s="24">
        <f>SUM(BP11/(BQ11*2))</f>
        <v>29.2</v>
      </c>
      <c r="BS11" s="48">
        <f>BP11</f>
        <v>584</v>
      </c>
      <c r="BT11" s="40">
        <f>COUNTIF(BB11:BK11,"&gt;0")</f>
        <v>10</v>
      </c>
      <c r="BU11" s="40">
        <f>COUNTIF(C11:AZ11,"&gt;0")</f>
        <v>17</v>
      </c>
      <c r="BV11" s="40">
        <f>SUM(BU11-BT11)</f>
        <v>7</v>
      </c>
    </row>
    <row r="12" spans="1:74" s="64" customFormat="1" ht="14.25" customHeight="1">
      <c r="A12" s="18"/>
      <c r="B12" s="49"/>
      <c r="C12" s="50"/>
      <c r="D12" s="51"/>
      <c r="E12" s="51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68"/>
      <c r="BC12" s="56"/>
      <c r="BD12" s="63"/>
      <c r="BE12" s="63"/>
      <c r="BF12" s="63"/>
      <c r="BG12" s="63"/>
      <c r="BH12" s="63"/>
      <c r="BI12" s="63"/>
      <c r="BJ12" s="63"/>
      <c r="BK12" s="63"/>
      <c r="BL12" s="54"/>
      <c r="BM12" s="56"/>
      <c r="BN12" s="56"/>
      <c r="BO12" s="70"/>
      <c r="BP12" s="70"/>
      <c r="BQ12" s="56"/>
      <c r="BR12" s="24"/>
      <c r="BS12" s="62">
        <f>BP11</f>
        <v>584</v>
      </c>
      <c r="BT12" s="323">
        <f>BT11</f>
        <v>10</v>
      </c>
      <c r="BU12" s="62">
        <f>BU11</f>
        <v>17</v>
      </c>
      <c r="BV12" s="63"/>
    </row>
    <row r="13" spans="1:74" ht="14.25" customHeight="1">
      <c r="A13" s="18">
        <v>5</v>
      </c>
      <c r="B13" s="35" t="s">
        <v>245</v>
      </c>
      <c r="C13" s="36">
        <v>71</v>
      </c>
      <c r="D13" s="36">
        <v>70</v>
      </c>
      <c r="E13" s="36">
        <v>81</v>
      </c>
      <c r="F13" s="36">
        <v>77</v>
      </c>
      <c r="G13" s="36">
        <v>79</v>
      </c>
      <c r="H13" s="36">
        <v>68</v>
      </c>
      <c r="I13" s="36">
        <v>74</v>
      </c>
      <c r="J13" s="36">
        <v>81</v>
      </c>
      <c r="K13" s="36">
        <v>69</v>
      </c>
      <c r="L13" s="36">
        <v>65</v>
      </c>
      <c r="M13" s="36">
        <v>74</v>
      </c>
      <c r="N13" s="36">
        <v>71</v>
      </c>
      <c r="O13" s="36">
        <v>70</v>
      </c>
      <c r="P13" s="37">
        <v>61</v>
      </c>
      <c r="Q13" s="37">
        <v>69</v>
      </c>
      <c r="R13" s="37">
        <v>70</v>
      </c>
      <c r="S13" s="37">
        <v>64</v>
      </c>
      <c r="T13" s="37">
        <v>68</v>
      </c>
      <c r="U13" s="37">
        <v>70</v>
      </c>
      <c r="V13" s="37">
        <v>70</v>
      </c>
      <c r="W13" s="37">
        <v>63</v>
      </c>
      <c r="X13" s="37">
        <v>62</v>
      </c>
      <c r="Y13" s="37">
        <v>65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8">
        <f>COUNTIF(C13:AZ13,"&gt;0")</f>
        <v>23</v>
      </c>
      <c r="BB13" s="39">
        <f>IF($BA13&gt;=1,SMALL($C13:$AZ13,1)," ")</f>
        <v>61</v>
      </c>
      <c r="BC13" s="40">
        <f>IF($BA13&gt;=2,SMALL($C13:$AZ13,2)," ")</f>
        <v>62</v>
      </c>
      <c r="BD13" s="40">
        <f>IF($BA13&gt;=3,SMALL($C13:$AZ13,3)," ")</f>
        <v>63</v>
      </c>
      <c r="BE13" s="40">
        <f>IF($BA13&gt;=4,SMALL($C13:$AZ13,4)," ")</f>
        <v>64</v>
      </c>
      <c r="BF13" s="40">
        <f>IF($BA13&gt;=5,SMALL($C13:$AZ13,5)," ")</f>
        <v>65</v>
      </c>
      <c r="BG13" s="40">
        <f>IF($BA13&gt;=6,SMALL($C13:$AZ13,6)," ")</f>
        <v>65</v>
      </c>
      <c r="BH13" s="40">
        <f>IF($BA13&gt;=7,SMALL($C13:$AZ13,7)," ")</f>
        <v>68</v>
      </c>
      <c r="BI13" s="40">
        <f>IF($BA13&gt;=8,SMALL($C13:$AZ13,8)," ")</f>
        <v>68</v>
      </c>
      <c r="BJ13" s="40">
        <f>IF($BA13&gt;=9,SMALL($C13:$AZ13,9)," ")</f>
        <v>69</v>
      </c>
      <c r="BK13" s="40">
        <f>IF($BA13&gt;=10,SMALL($C13:$AZ13,10)," ")</f>
        <v>69</v>
      </c>
      <c r="BL13" s="34"/>
      <c r="BM13" s="45"/>
      <c r="BN13" s="46">
        <f>SUM(BB13:BK13)</f>
        <v>654</v>
      </c>
      <c r="BO13" s="46" t="s">
        <v>145</v>
      </c>
      <c r="BP13" s="46">
        <f>SUM(BN13:BN13)</f>
        <v>654</v>
      </c>
      <c r="BQ13" s="46">
        <f>COUNTIF(BB13:BL13,"&gt;0")</f>
        <v>10</v>
      </c>
      <c r="BR13" s="24">
        <f>SUM(BP13/(BQ13*2))</f>
        <v>32.7</v>
      </c>
      <c r="BS13" s="48">
        <f>BP13</f>
        <v>654</v>
      </c>
      <c r="BT13" s="40">
        <f>COUNTIF(BB13:BK13,"&gt;0")</f>
        <v>10</v>
      </c>
      <c r="BU13" s="40">
        <f>COUNTIF(C13:AZ13,"&gt;0")</f>
        <v>23</v>
      </c>
      <c r="BV13" s="40">
        <f>SUM(BU13-BT13)</f>
        <v>13</v>
      </c>
    </row>
    <row r="14" spans="1:74" s="64" customFormat="1" ht="14.25" customHeight="1">
      <c r="A14" s="18"/>
      <c r="B14" s="4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54"/>
      <c r="BB14" s="55"/>
      <c r="BC14" s="56"/>
      <c r="BD14" s="56"/>
      <c r="BE14" s="56"/>
      <c r="BF14" s="56"/>
      <c r="BG14" s="56"/>
      <c r="BH14" s="56"/>
      <c r="BI14" s="56"/>
      <c r="BJ14" s="56"/>
      <c r="BK14" s="56"/>
      <c r="BL14" s="54"/>
      <c r="BM14" s="56"/>
      <c r="BN14" s="56"/>
      <c r="BO14" s="70"/>
      <c r="BP14" s="70"/>
      <c r="BQ14" s="56"/>
      <c r="BR14" s="72"/>
      <c r="BS14" s="62">
        <f>BP13</f>
        <v>654</v>
      </c>
      <c r="BT14" s="18">
        <f>BT13</f>
        <v>10</v>
      </c>
      <c r="BU14" s="62">
        <f>BU13</f>
        <v>23</v>
      </c>
      <c r="BV14" s="56"/>
    </row>
    <row r="15" spans="1:74" ht="14.25" customHeight="1">
      <c r="A15" s="18">
        <v>7</v>
      </c>
      <c r="B15" s="35" t="s">
        <v>150</v>
      </c>
      <c r="C15" s="36">
        <v>60</v>
      </c>
      <c r="D15" s="36">
        <v>55</v>
      </c>
      <c r="E15" s="36">
        <v>59</v>
      </c>
      <c r="F15" s="36">
        <v>59</v>
      </c>
      <c r="G15" s="36">
        <v>55</v>
      </c>
      <c r="H15" s="36">
        <v>58</v>
      </c>
      <c r="I15" s="36">
        <v>55</v>
      </c>
      <c r="J15" s="36">
        <v>54</v>
      </c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>
        <f>COUNTIF(C15:AZ15,"&gt;0")</f>
        <v>8</v>
      </c>
      <c r="BB15" s="39">
        <f>IF($BA15&gt;=1,SMALL($C15:$AZ15,1)," ")</f>
        <v>54</v>
      </c>
      <c r="BC15" s="40">
        <f>IF($BA15&gt;=2,SMALL($C15:$AZ15,2)," ")</f>
        <v>55</v>
      </c>
      <c r="BD15" s="40">
        <f>IF($BA15&gt;=3,SMALL($C15:$AZ15,3)," ")</f>
        <v>55</v>
      </c>
      <c r="BE15" s="40">
        <f>IF($BA15&gt;=4,SMALL($C15:$AZ15,4)," ")</f>
        <v>55</v>
      </c>
      <c r="BF15" s="40">
        <f>IF($BA15&gt;=5,SMALL($C15:$AZ15,5)," ")</f>
        <v>58</v>
      </c>
      <c r="BG15" s="40">
        <f>IF($BA15&gt;=6,SMALL($C15:$AZ15,6)," ")</f>
        <v>59</v>
      </c>
      <c r="BH15" s="40">
        <f>IF($BA15&gt;=7,SMALL($C15:$AZ15,7)," ")</f>
        <v>59</v>
      </c>
      <c r="BI15" s="40">
        <f>IF($BA15&gt;=8,SMALL($C15:$AZ15,8)," ")</f>
        <v>60</v>
      </c>
      <c r="BJ15" s="40" t="str">
        <f>IF($BA15&gt;=9,SMALL($C15:$AZ15,9)," ")</f>
        <v> </v>
      </c>
      <c r="BK15" s="40" t="str">
        <f>IF($BA15&gt;=10,SMALL($C15:$AZ15,10)," ")</f>
        <v> </v>
      </c>
      <c r="BL15" s="34"/>
      <c r="BM15" s="45"/>
      <c r="BN15" s="46">
        <f>SUM(BB15:BK15)</f>
        <v>455</v>
      </c>
      <c r="BO15" s="46" t="s">
        <v>145</v>
      </c>
      <c r="BP15" s="46">
        <f>SUM(BN15:BN15)</f>
        <v>455</v>
      </c>
      <c r="BQ15" s="46">
        <f>COUNTIF(BB15:BL15,"&gt;0")</f>
        <v>8</v>
      </c>
      <c r="BR15" s="24">
        <f>SUM(BP15/(BQ15*2))</f>
        <v>28.4375</v>
      </c>
      <c r="BS15" s="48">
        <f>BP15</f>
        <v>455</v>
      </c>
      <c r="BT15" s="40">
        <f>COUNTIF(BB15:BK15,"&gt;0")</f>
        <v>8</v>
      </c>
      <c r="BU15" s="40">
        <f>COUNTIF(C15:AZ15,"&gt;0")</f>
        <v>8</v>
      </c>
      <c r="BV15" s="40">
        <f>SUM(BU15-BT15)</f>
        <v>0</v>
      </c>
    </row>
    <row r="16" spans="1:74" s="64" customFormat="1" ht="14.25" customHeight="1">
      <c r="A16" s="18"/>
      <c r="B16" s="49"/>
      <c r="C16" s="50"/>
      <c r="D16" s="50"/>
      <c r="E16" s="50"/>
      <c r="F16" s="50"/>
      <c r="G16" s="51"/>
      <c r="H16" s="50"/>
      <c r="I16" s="51"/>
      <c r="J16" s="51"/>
      <c r="K16" s="51"/>
      <c r="L16" s="51"/>
      <c r="M16" s="51"/>
      <c r="N16" s="51"/>
      <c r="O16" s="51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68"/>
      <c r="BC16" s="63"/>
      <c r="BD16" s="63"/>
      <c r="BE16" s="63"/>
      <c r="BF16" s="63"/>
      <c r="BG16" s="63"/>
      <c r="BH16" s="63"/>
      <c r="BI16" s="63"/>
      <c r="BJ16" s="63"/>
      <c r="BK16" s="63"/>
      <c r="BL16" s="54"/>
      <c r="BM16" s="54"/>
      <c r="BN16" s="54"/>
      <c r="BO16" s="61"/>
      <c r="BP16" s="61"/>
      <c r="BQ16" s="54"/>
      <c r="BR16" s="72"/>
      <c r="BS16" s="62">
        <f>BP15</f>
        <v>455</v>
      </c>
      <c r="BT16" s="323">
        <f>BT15</f>
        <v>8</v>
      </c>
      <c r="BU16" s="62">
        <f>BU15</f>
        <v>8</v>
      </c>
      <c r="BV16" s="63"/>
    </row>
    <row r="17" spans="1:74" ht="14.25" customHeight="1">
      <c r="A17" s="18">
        <v>6</v>
      </c>
      <c r="B17" s="35" t="s">
        <v>151</v>
      </c>
      <c r="C17" s="36">
        <v>64</v>
      </c>
      <c r="D17" s="36">
        <v>65</v>
      </c>
      <c r="E17" s="36">
        <v>76</v>
      </c>
      <c r="F17" s="36">
        <v>63</v>
      </c>
      <c r="G17" s="36">
        <v>60</v>
      </c>
      <c r="H17" s="36">
        <v>57</v>
      </c>
      <c r="I17" s="36">
        <v>65</v>
      </c>
      <c r="J17" s="36">
        <v>63</v>
      </c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>
        <f>COUNTIF(C17:AZ17,"&gt;0")</f>
        <v>8</v>
      </c>
      <c r="BB17" s="39">
        <f>IF($BA17&gt;=1,SMALL($C17:$AZ17,1)," ")</f>
        <v>57</v>
      </c>
      <c r="BC17" s="40">
        <f>IF($BA17&gt;=2,SMALL($C17:$AZ17,2)," ")</f>
        <v>60</v>
      </c>
      <c r="BD17" s="40">
        <f>IF($BA17&gt;=3,SMALL($C17:$AZ17,3)," ")</f>
        <v>63</v>
      </c>
      <c r="BE17" s="40">
        <f>IF($BA17&gt;=4,SMALL($C17:$AZ17,4)," ")</f>
        <v>63</v>
      </c>
      <c r="BF17" s="40">
        <f>IF($BA17&gt;=5,SMALL($C17:$AZ17,5)," ")</f>
        <v>64</v>
      </c>
      <c r="BG17" s="40">
        <f>IF($BA17&gt;=6,SMALL($C17:$AZ17,6)," ")</f>
        <v>65</v>
      </c>
      <c r="BH17" s="40">
        <f>IF($BA17&gt;=7,SMALL($C17:$AZ17,7)," ")</f>
        <v>65</v>
      </c>
      <c r="BI17" s="40">
        <f>IF($BA17&gt;=8,SMALL($C17:$AZ17,8)," ")</f>
        <v>76</v>
      </c>
      <c r="BJ17" s="40" t="str">
        <f>IF($BA17&gt;=9,SMALL($C17:$AZ17,9)," ")</f>
        <v> </v>
      </c>
      <c r="BK17" s="40" t="str">
        <f>IF($BA17&gt;=10,SMALL($C17:$AZ17,10)," ")</f>
        <v> </v>
      </c>
      <c r="BL17" s="34"/>
      <c r="BM17" s="45"/>
      <c r="BN17" s="46">
        <f>SUM(BB17:BK17)</f>
        <v>513</v>
      </c>
      <c r="BO17" s="46" t="s">
        <v>145</v>
      </c>
      <c r="BP17" s="46">
        <f>SUM(BN17:BN17)</f>
        <v>513</v>
      </c>
      <c r="BQ17" s="46">
        <f>COUNTIF(BB17:BL17,"&gt;0")</f>
        <v>8</v>
      </c>
      <c r="BR17" s="24">
        <f>SUM(BP17/(BQ17*2))</f>
        <v>32.0625</v>
      </c>
      <c r="BS17" s="48">
        <f>BP17</f>
        <v>513</v>
      </c>
      <c r="BT17" s="40">
        <f>COUNTIF(BB17:BK17,"&gt;0")</f>
        <v>8</v>
      </c>
      <c r="BU17" s="40">
        <f>COUNTIF(C17:AZ17,"&gt;0")</f>
        <v>8</v>
      </c>
      <c r="BV17" s="40">
        <f>SUM(BU17-BT17)</f>
        <v>0</v>
      </c>
    </row>
    <row r="18" spans="1:74" s="64" customFormat="1" ht="14.25" customHeight="1">
      <c r="A18" s="18"/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55"/>
      <c r="BC18" s="56"/>
      <c r="BD18" s="56"/>
      <c r="BE18" s="56"/>
      <c r="BF18" s="56"/>
      <c r="BG18" s="56"/>
      <c r="BH18" s="56"/>
      <c r="BI18" s="56"/>
      <c r="BJ18" s="56"/>
      <c r="BK18" s="56"/>
      <c r="BL18" s="54"/>
      <c r="BM18" s="56"/>
      <c r="BN18" s="56"/>
      <c r="BO18" s="70"/>
      <c r="BP18" s="70"/>
      <c r="BQ18" s="56"/>
      <c r="BR18" s="72"/>
      <c r="BS18" s="62">
        <f>BP17</f>
        <v>513</v>
      </c>
      <c r="BT18" s="323">
        <f>BT17</f>
        <v>8</v>
      </c>
      <c r="BU18" s="62">
        <f>BU17</f>
        <v>8</v>
      </c>
      <c r="BV18" s="63"/>
    </row>
    <row r="19" spans="1:74" ht="14.25" customHeight="1">
      <c r="A19" s="18">
        <v>10</v>
      </c>
      <c r="B19" s="35" t="s">
        <v>154</v>
      </c>
      <c r="C19" s="36">
        <v>71</v>
      </c>
      <c r="D19" s="36">
        <v>66</v>
      </c>
      <c r="E19" s="36">
        <v>64</v>
      </c>
      <c r="F19" s="36">
        <v>60</v>
      </c>
      <c r="G19" s="36">
        <v>65</v>
      </c>
      <c r="H19" s="36">
        <v>60</v>
      </c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>
        <f>COUNTIF(C19:AZ19,"&gt;0")</f>
        <v>6</v>
      </c>
      <c r="BB19" s="39">
        <f>IF($BA19&gt;=1,SMALL($C19:$AZ19,1)," ")</f>
        <v>60</v>
      </c>
      <c r="BC19" s="40">
        <f>IF($BA19&gt;=2,SMALL($C19:$AZ19,2)," ")</f>
        <v>60</v>
      </c>
      <c r="BD19" s="40">
        <f>IF($BA19&gt;=3,SMALL($C19:$AZ19,3)," ")</f>
        <v>64</v>
      </c>
      <c r="BE19" s="40">
        <f>IF($BA19&gt;=4,SMALL($C19:$AZ19,4)," ")</f>
        <v>65</v>
      </c>
      <c r="BF19" s="40">
        <f>IF($BA19&gt;=5,SMALL($C19:$AZ19,5)," ")</f>
        <v>66</v>
      </c>
      <c r="BG19" s="40">
        <f>IF($BA19&gt;=6,SMALL($C19:$AZ19,6)," ")</f>
        <v>71</v>
      </c>
      <c r="BH19" s="40" t="str">
        <f>IF($BA19&gt;=7,SMALL($C19:$AZ19,7)," ")</f>
        <v> </v>
      </c>
      <c r="BI19" s="40" t="str">
        <f>IF($BA19&gt;=8,SMALL($C19:$AZ19,8)," ")</f>
        <v> </v>
      </c>
      <c r="BJ19" s="40" t="str">
        <f>IF($BA19&gt;=9,SMALL($C19:$AZ19,9)," ")</f>
        <v> </v>
      </c>
      <c r="BK19" s="40" t="str">
        <f>IF($BA19&gt;=10,SMALL($C19:$AZ19,10)," ")</f>
        <v> </v>
      </c>
      <c r="BL19" s="34"/>
      <c r="BM19" s="45"/>
      <c r="BN19" s="46">
        <f>SUM(BB19:BK19)</f>
        <v>386</v>
      </c>
      <c r="BO19" s="46" t="s">
        <v>145</v>
      </c>
      <c r="BP19" s="46">
        <f>SUM(BN19:BN19)</f>
        <v>386</v>
      </c>
      <c r="BQ19" s="46">
        <f>COUNTIF(BB19:BL19,"&gt;0")</f>
        <v>6</v>
      </c>
      <c r="BR19" s="24">
        <f>SUM(BP19/(BQ19*2))</f>
        <v>32.166666666666664</v>
      </c>
      <c r="BS19" s="48">
        <f>BP19</f>
        <v>386</v>
      </c>
      <c r="BT19" s="40">
        <f>COUNTIF(BB19:BK19,"&gt;0")</f>
        <v>6</v>
      </c>
      <c r="BU19" s="40">
        <f>COUNTIF(C19:AZ19,"&gt;0")</f>
        <v>6</v>
      </c>
      <c r="BV19" s="40">
        <f>SUM(BU19-BT19)</f>
        <v>0</v>
      </c>
    </row>
    <row r="20" spans="1:74" s="64" customFormat="1" ht="14.25" customHeight="1">
      <c r="A20" s="18"/>
      <c r="B20" s="49"/>
      <c r="C20" s="65"/>
      <c r="D20" s="65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54"/>
      <c r="BB20" s="55"/>
      <c r="BC20" s="56"/>
      <c r="BD20" s="63"/>
      <c r="BE20" s="63"/>
      <c r="BF20" s="63"/>
      <c r="BG20" s="63"/>
      <c r="BH20" s="63"/>
      <c r="BI20" s="63"/>
      <c r="BJ20" s="63"/>
      <c r="BK20" s="63"/>
      <c r="BL20" s="54"/>
      <c r="BM20" s="56"/>
      <c r="BN20" s="56"/>
      <c r="BO20" s="70"/>
      <c r="BP20" s="70"/>
      <c r="BQ20" s="56"/>
      <c r="BR20" s="24"/>
      <c r="BS20" s="62">
        <f>BP19</f>
        <v>386</v>
      </c>
      <c r="BT20" s="18">
        <f>BT19</f>
        <v>6</v>
      </c>
      <c r="BU20" s="62">
        <f>BU19</f>
        <v>6</v>
      </c>
      <c r="BV20" s="56"/>
    </row>
    <row r="21" spans="1:74" ht="14.25" customHeight="1">
      <c r="A21" s="18">
        <v>11</v>
      </c>
      <c r="B21" s="35" t="s">
        <v>157</v>
      </c>
      <c r="C21" s="36">
        <v>62</v>
      </c>
      <c r="D21" s="36">
        <v>58</v>
      </c>
      <c r="E21" s="36">
        <v>73</v>
      </c>
      <c r="F21" s="36">
        <v>71</v>
      </c>
      <c r="G21" s="36">
        <v>69</v>
      </c>
      <c r="H21" s="36">
        <v>66</v>
      </c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>
        <f>COUNTIF(C21:AZ21,"&gt;0")</f>
        <v>6</v>
      </c>
      <c r="BB21" s="39">
        <f>IF($BA21&gt;=1,SMALL($C21:$AZ21,1)," ")</f>
        <v>58</v>
      </c>
      <c r="BC21" s="40">
        <f>IF($BA21&gt;=2,SMALL($C21:$AZ21,2)," ")</f>
        <v>62</v>
      </c>
      <c r="BD21" s="40">
        <f>IF($BA21&gt;=3,SMALL($C21:$AZ21,3)," ")</f>
        <v>66</v>
      </c>
      <c r="BE21" s="40">
        <f>IF($BA21&gt;=4,SMALL($C21:$AZ21,4)," ")</f>
        <v>69</v>
      </c>
      <c r="BF21" s="40">
        <f>IF($BA21&gt;=5,SMALL($C21:$AZ21,5)," ")</f>
        <v>71</v>
      </c>
      <c r="BG21" s="40">
        <f>IF($BA21&gt;=6,SMALL($C21:$AZ21,6)," ")</f>
        <v>73</v>
      </c>
      <c r="BH21" s="40" t="str">
        <f>IF($BA21&gt;=7,SMALL($C21:$AZ21,7)," ")</f>
        <v> </v>
      </c>
      <c r="BI21" s="40" t="str">
        <f>IF($BA21&gt;=8,SMALL($C21:$AZ21,8)," ")</f>
        <v> </v>
      </c>
      <c r="BJ21" s="40" t="str">
        <f>IF($BA21&gt;=9,SMALL($C21:$AZ21,9)," ")</f>
        <v> </v>
      </c>
      <c r="BK21" s="40" t="str">
        <f>IF($BA21&gt;=10,SMALL($C21:$AZ21,10)," ")</f>
        <v> </v>
      </c>
      <c r="BL21" s="34"/>
      <c r="BM21" s="45"/>
      <c r="BN21" s="46">
        <f>SUM(BB21:BK21)</f>
        <v>399</v>
      </c>
      <c r="BO21" s="46" t="s">
        <v>145</v>
      </c>
      <c r="BP21" s="46">
        <f>SUM(BN21:BN21)</f>
        <v>399</v>
      </c>
      <c r="BQ21" s="46">
        <f>COUNTIF(BB21:BL21,"&gt;0")</f>
        <v>6</v>
      </c>
      <c r="BR21" s="24">
        <f>SUM(BP21/(BQ21*2))</f>
        <v>33.25</v>
      </c>
      <c r="BS21" s="48">
        <f>BP21</f>
        <v>399</v>
      </c>
      <c r="BT21" s="40">
        <f>COUNTIF(BB21:BK21,"&gt;0")</f>
        <v>6</v>
      </c>
      <c r="BU21" s="40">
        <f>COUNTIF(C21:AZ21,"&gt;0")</f>
        <v>6</v>
      </c>
      <c r="BV21" s="40">
        <f>SUM(BU21-BT21)</f>
        <v>0</v>
      </c>
    </row>
    <row r="22" spans="1:74" s="64" customFormat="1" ht="14.25" customHeight="1">
      <c r="A22" s="18"/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4"/>
      <c r="BB22" s="55"/>
      <c r="BC22" s="56"/>
      <c r="BD22" s="56"/>
      <c r="BE22" s="56"/>
      <c r="BF22" s="56"/>
      <c r="BG22" s="56"/>
      <c r="BH22" s="56"/>
      <c r="BI22" s="56"/>
      <c r="BJ22" s="56"/>
      <c r="BK22" s="56"/>
      <c r="BL22" s="54"/>
      <c r="BM22" s="56"/>
      <c r="BN22" s="56"/>
      <c r="BO22" s="70"/>
      <c r="BP22" s="70"/>
      <c r="BQ22" s="56"/>
      <c r="BR22" s="72"/>
      <c r="BS22" s="62">
        <f>BP21</f>
        <v>399</v>
      </c>
      <c r="BT22" s="323">
        <f>BT21</f>
        <v>6</v>
      </c>
      <c r="BU22" s="62">
        <f>BU21</f>
        <v>6</v>
      </c>
      <c r="BV22" s="63"/>
    </row>
    <row r="23" spans="1:74" ht="14.25" customHeight="1">
      <c r="A23" s="18">
        <v>8</v>
      </c>
      <c r="B23" s="35" t="s">
        <v>155</v>
      </c>
      <c r="C23" s="36">
        <v>54</v>
      </c>
      <c r="D23" s="36">
        <v>49</v>
      </c>
      <c r="E23" s="36">
        <v>51</v>
      </c>
      <c r="F23" s="36">
        <v>58</v>
      </c>
      <c r="G23" s="36">
        <v>57</v>
      </c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>
        <f>COUNTIF(C23:AZ23,"&gt;0")</f>
        <v>5</v>
      </c>
      <c r="BB23" s="39">
        <f>IF($BA23&gt;=1,SMALL($C23:$AZ23,1)," ")</f>
        <v>49</v>
      </c>
      <c r="BC23" s="40">
        <f>IF($BA23&gt;=2,SMALL($C23:$AZ23,2)," ")</f>
        <v>51</v>
      </c>
      <c r="BD23" s="40">
        <f>IF($BA23&gt;=3,SMALL($C23:$AZ23,3)," ")</f>
        <v>54</v>
      </c>
      <c r="BE23" s="40">
        <f>IF($BA23&gt;=4,SMALL($C23:$AZ23,4)," ")</f>
        <v>57</v>
      </c>
      <c r="BF23" s="40">
        <f>IF($BA23&gt;=5,SMALL($C23:$AZ23,5)," ")</f>
        <v>58</v>
      </c>
      <c r="BG23" s="40" t="str">
        <f>IF($BA23&gt;=6,SMALL($C23:$AZ23,6)," ")</f>
        <v> </v>
      </c>
      <c r="BH23" s="40" t="str">
        <f>IF($BA23&gt;=7,SMALL($C23:$AZ23,7)," ")</f>
        <v> </v>
      </c>
      <c r="BI23" s="40" t="str">
        <f>IF($BA23&gt;=8,SMALL($C23:$AZ23,8)," ")</f>
        <v> </v>
      </c>
      <c r="BJ23" s="40" t="str">
        <f>IF($BA23&gt;=9,SMALL($C23:$AZ23,9)," ")</f>
        <v> </v>
      </c>
      <c r="BK23" s="40" t="str">
        <f>IF($BA23&gt;=10,SMALL($C23:$AZ23,10)," ")</f>
        <v> </v>
      </c>
      <c r="BL23" s="34"/>
      <c r="BM23" s="45"/>
      <c r="BN23" s="46">
        <f>SUM(BB23:BK23)</f>
        <v>269</v>
      </c>
      <c r="BO23" s="46" t="s">
        <v>145</v>
      </c>
      <c r="BP23" s="46">
        <f>SUM(BN23:BN23)</f>
        <v>269</v>
      </c>
      <c r="BQ23" s="46">
        <f>COUNTIF(BB23:BL23,"&gt;0")</f>
        <v>5</v>
      </c>
      <c r="BR23" s="24">
        <f>SUM(BP23/(BQ23*2))</f>
        <v>26.9</v>
      </c>
      <c r="BS23" s="48">
        <f>BP23</f>
        <v>269</v>
      </c>
      <c r="BT23" s="40">
        <f>COUNTIF(BB23:BK23,"&gt;0")</f>
        <v>5</v>
      </c>
      <c r="BU23" s="40">
        <f>COUNTIF(C23:AZ23,"&gt;0")</f>
        <v>5</v>
      </c>
      <c r="BV23" s="40">
        <f>SUM(BU23-BT23)</f>
        <v>0</v>
      </c>
    </row>
    <row r="24" spans="1:74" s="64" customFormat="1" ht="14.25" customHeight="1">
      <c r="A24" s="18"/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4"/>
      <c r="BB24" s="55"/>
      <c r="BC24" s="56"/>
      <c r="BD24" s="63"/>
      <c r="BE24" s="63"/>
      <c r="BF24" s="63"/>
      <c r="BG24" s="63"/>
      <c r="BH24" s="63"/>
      <c r="BI24" s="63"/>
      <c r="BJ24" s="63"/>
      <c r="BK24" s="63"/>
      <c r="BL24" s="54"/>
      <c r="BM24" s="54"/>
      <c r="BN24" s="54"/>
      <c r="BO24" s="61"/>
      <c r="BP24" s="61"/>
      <c r="BQ24" s="54"/>
      <c r="BR24" s="72"/>
      <c r="BS24" s="62">
        <f>BP23</f>
        <v>269</v>
      </c>
      <c r="BT24" s="323">
        <f>BT23</f>
        <v>5</v>
      </c>
      <c r="BU24" s="62">
        <f>BU23</f>
        <v>5</v>
      </c>
      <c r="BV24" s="63"/>
    </row>
    <row r="25" spans="1:74" ht="14.25" customHeight="1">
      <c r="A25" s="18">
        <v>9</v>
      </c>
      <c r="B25" s="35" t="s">
        <v>148</v>
      </c>
      <c r="C25" s="36">
        <v>63</v>
      </c>
      <c r="D25" s="36">
        <v>58</v>
      </c>
      <c r="E25" s="36">
        <v>58</v>
      </c>
      <c r="F25" s="36">
        <v>65</v>
      </c>
      <c r="G25" s="36">
        <v>64</v>
      </c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>
        <f>COUNTIF(C25:AZ25,"&gt;0")</f>
        <v>5</v>
      </c>
      <c r="BB25" s="39">
        <f>IF($BA25&gt;=0,SMALL($C25:$AZ25,1)," ")</f>
        <v>58</v>
      </c>
      <c r="BC25" s="40">
        <f>IF($BA25&gt;=2,SMALL($C25:$AZ25,2)," ")</f>
        <v>58</v>
      </c>
      <c r="BD25" s="40">
        <f>IF($BA25&gt;=3,SMALL($C25:$AZ25,3)," ")</f>
        <v>63</v>
      </c>
      <c r="BE25" s="40">
        <f>IF($BA25&gt;=4,SMALL($C25:$AZ25,4)," ")</f>
        <v>64</v>
      </c>
      <c r="BF25" s="40">
        <f>IF($BA25&gt;=5,SMALL($C25:$AZ25,5)," ")</f>
        <v>65</v>
      </c>
      <c r="BG25" s="40" t="str">
        <f>IF($BA25&gt;=6,SMALL($C25:$AZ25,6)," ")</f>
        <v> </v>
      </c>
      <c r="BH25" s="40" t="str">
        <f>IF($BA25&gt;=7,SMALL($C25:$AZ25,7)," ")</f>
        <v> </v>
      </c>
      <c r="BI25" s="40" t="str">
        <f>IF($BA25&gt;=8,SMALL($C25:$AZ25,8)," ")</f>
        <v> </v>
      </c>
      <c r="BJ25" s="40" t="str">
        <f>IF($BA25&gt;=9,SMALL($C25:$AZ25,9)," ")</f>
        <v> </v>
      </c>
      <c r="BK25" s="40" t="str">
        <f>IF($BA25&gt;=10,SMALL($C25:$AZ25,10)," ")</f>
        <v> </v>
      </c>
      <c r="BL25" s="34"/>
      <c r="BM25" s="45"/>
      <c r="BN25" s="46">
        <f>SUM(BB25:BK25)</f>
        <v>308</v>
      </c>
      <c r="BO25" s="46" t="s">
        <v>145</v>
      </c>
      <c r="BP25" s="46">
        <f>SUM(BN25:BN25)</f>
        <v>308</v>
      </c>
      <c r="BQ25" s="46">
        <f>COUNTIF(BB25:BL25,"&gt;0")</f>
        <v>5</v>
      </c>
      <c r="BR25" s="24">
        <f>SUM(BP25/(BQ25*2))</f>
        <v>30.8</v>
      </c>
      <c r="BS25" s="48">
        <f>BP25</f>
        <v>308</v>
      </c>
      <c r="BT25" s="40">
        <f>COUNTIF(BB25:BK25,"&gt;0")</f>
        <v>5</v>
      </c>
      <c r="BU25" s="40">
        <f>COUNTIF(C25:AZ25,"&gt;0")</f>
        <v>5</v>
      </c>
      <c r="BV25" s="40">
        <f>SUM(BU25-BT25)</f>
        <v>0</v>
      </c>
    </row>
    <row r="26" spans="1:74" s="64" customFormat="1" ht="14.25" customHeight="1">
      <c r="A26" s="18"/>
      <c r="B26" s="49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54"/>
      <c r="BB26" s="55"/>
      <c r="BC26" s="56"/>
      <c r="BD26" s="56"/>
      <c r="BE26" s="56"/>
      <c r="BF26" s="56"/>
      <c r="BG26" s="56"/>
      <c r="BH26" s="56"/>
      <c r="BI26" s="56"/>
      <c r="BJ26" s="56"/>
      <c r="BK26" s="56"/>
      <c r="BL26" s="54"/>
      <c r="BM26" s="56"/>
      <c r="BN26" s="56"/>
      <c r="BO26" s="70"/>
      <c r="BP26" s="70"/>
      <c r="BQ26" s="56"/>
      <c r="BR26" s="24"/>
      <c r="BS26" s="62">
        <f>BP25</f>
        <v>308</v>
      </c>
      <c r="BT26" s="18">
        <f>BT25</f>
        <v>5</v>
      </c>
      <c r="BU26" s="62">
        <f>BU25</f>
        <v>5</v>
      </c>
      <c r="BV26" s="56"/>
    </row>
    <row r="27" spans="1:74" ht="14.25" customHeight="1">
      <c r="A27" s="18">
        <v>12</v>
      </c>
      <c r="B27" s="35" t="s">
        <v>149</v>
      </c>
      <c r="C27" s="36">
        <v>62</v>
      </c>
      <c r="D27" s="36">
        <v>56</v>
      </c>
      <c r="E27" s="36">
        <v>63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>
        <f>COUNTIF(C27:AZ27,"&gt;0")</f>
        <v>3</v>
      </c>
      <c r="BB27" s="39">
        <f>IF($BA27&gt;=0,SMALL($C27:$AZ27,1)," ")</f>
        <v>56</v>
      </c>
      <c r="BC27" s="40">
        <f>IF($BA27&gt;=2,SMALL($C27:$AZ27,2)," ")</f>
        <v>62</v>
      </c>
      <c r="BD27" s="40">
        <f>IF($BA27&gt;=3,SMALL($C27:$AZ27,3)," ")</f>
        <v>63</v>
      </c>
      <c r="BE27" s="40" t="str">
        <f>IF($BA27&gt;=4,SMALL($C27:$AZ27,4)," ")</f>
        <v> </v>
      </c>
      <c r="BF27" s="40" t="str">
        <f>IF($BA27&gt;=5,SMALL($C27:$AZ27,5)," ")</f>
        <v> </v>
      </c>
      <c r="BG27" s="40" t="str">
        <f>IF($BA27&gt;=6,SMALL($C27:$AZ27,6)," ")</f>
        <v> </v>
      </c>
      <c r="BH27" s="40" t="str">
        <f>IF($BA27&gt;=7,SMALL($C27:$AZ27,7)," ")</f>
        <v> </v>
      </c>
      <c r="BI27" s="40" t="str">
        <f>IF($BA27&gt;=8,SMALL($C27:$AZ27,8)," ")</f>
        <v> </v>
      </c>
      <c r="BJ27" s="40" t="str">
        <f>IF($BA27&gt;=9,SMALL($C27:$AZ27,9)," ")</f>
        <v> </v>
      </c>
      <c r="BK27" s="40" t="str">
        <f>IF($BA27&gt;=10,SMALL($C27:$AZ27,10)," ")</f>
        <v> </v>
      </c>
      <c r="BL27" s="34"/>
      <c r="BM27" s="45"/>
      <c r="BN27" s="46">
        <f>SUM(BB27:BK27)</f>
        <v>181</v>
      </c>
      <c r="BO27" s="46" t="s">
        <v>145</v>
      </c>
      <c r="BP27" s="46">
        <f>SUM(BN27:BN27)</f>
        <v>181</v>
      </c>
      <c r="BQ27" s="46">
        <f>COUNTIF(BB27:BL27,"&gt;0")</f>
        <v>3</v>
      </c>
      <c r="BR27" s="24">
        <f>SUM(BP27/(BQ27*2))</f>
        <v>30.166666666666668</v>
      </c>
      <c r="BS27" s="48">
        <f>BP27</f>
        <v>181</v>
      </c>
      <c r="BT27" s="40">
        <f>COUNTIF(BB27:BK27,"&gt;0")</f>
        <v>3</v>
      </c>
      <c r="BU27" s="40">
        <f>COUNTIF(C27:AZ27,"&gt;0")</f>
        <v>3</v>
      </c>
      <c r="BV27" s="40">
        <f>SUM(BU27-BT27)</f>
        <v>0</v>
      </c>
    </row>
    <row r="28" spans="1:74" s="64" customFormat="1" ht="14.25" customHeight="1">
      <c r="A28" s="18"/>
      <c r="B28" s="49"/>
      <c r="C28" s="50"/>
      <c r="D28" s="50"/>
      <c r="E28" s="50"/>
      <c r="F28" s="51"/>
      <c r="G28" s="50"/>
      <c r="H28" s="51"/>
      <c r="I28" s="50"/>
      <c r="J28" s="50"/>
      <c r="K28" s="50"/>
      <c r="L28" s="51"/>
      <c r="M28" s="51"/>
      <c r="N28" s="51"/>
      <c r="O28" s="51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4"/>
      <c r="BB28" s="71"/>
      <c r="BC28" s="56"/>
      <c r="BD28" s="63"/>
      <c r="BE28" s="63"/>
      <c r="BF28" s="63"/>
      <c r="BG28" s="63"/>
      <c r="BH28" s="63"/>
      <c r="BI28" s="63"/>
      <c r="BJ28" s="63"/>
      <c r="BK28" s="63"/>
      <c r="BL28" s="54"/>
      <c r="BM28" s="56"/>
      <c r="BN28" s="56"/>
      <c r="BO28" s="70"/>
      <c r="BP28" s="70"/>
      <c r="BQ28" s="56"/>
      <c r="BR28" s="24"/>
      <c r="BS28" s="62">
        <f>BP27</f>
        <v>181</v>
      </c>
      <c r="BT28" s="323">
        <f>BT27</f>
        <v>3</v>
      </c>
      <c r="BU28" s="62">
        <f>BU27</f>
        <v>3</v>
      </c>
      <c r="BV28" s="63"/>
    </row>
    <row r="29" spans="1:74" ht="14.25" customHeight="1">
      <c r="A29" s="18">
        <v>13</v>
      </c>
      <c r="B29" s="35" t="s">
        <v>252</v>
      </c>
      <c r="C29" s="36">
        <v>65</v>
      </c>
      <c r="D29" s="36">
        <v>59</v>
      </c>
      <c r="E29" s="36">
        <v>73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>
        <f>COUNTIF(C29:AZ29,"&gt;0")</f>
        <v>3</v>
      </c>
      <c r="BB29" s="39">
        <f>IF($BA29&gt;=1,SMALL($C29:$AZ29,1)," ")</f>
        <v>59</v>
      </c>
      <c r="BC29" s="40">
        <f>IF($BA29&gt;=2,SMALL($C29:$AZ29,2)," ")</f>
        <v>65</v>
      </c>
      <c r="BD29" s="40">
        <f>IF($BA29&gt;=3,SMALL($C29:$AZ29,3)," ")</f>
        <v>73</v>
      </c>
      <c r="BE29" s="40" t="str">
        <f>IF($BA29&gt;=4,SMALL($C29:$AZ29,4)," ")</f>
        <v> </v>
      </c>
      <c r="BF29" s="40" t="str">
        <f>IF($BA29&gt;=5,SMALL($C29:$AZ29,5)," ")</f>
        <v> </v>
      </c>
      <c r="BG29" s="40" t="str">
        <f>IF($BA29&gt;=6,SMALL($C29:$AZ29,6)," ")</f>
        <v> </v>
      </c>
      <c r="BH29" s="40" t="str">
        <f>IF($BA29&gt;=7,SMALL($C29:$AZ29,7)," ")</f>
        <v> </v>
      </c>
      <c r="BI29" s="40" t="str">
        <f>IF($BA29&gt;=8,SMALL($C29:$AZ29,8)," ")</f>
        <v> </v>
      </c>
      <c r="BJ29" s="40" t="str">
        <f>IF($BA29&gt;=9,SMALL($C29:$AZ29,9)," ")</f>
        <v> </v>
      </c>
      <c r="BK29" s="40" t="str">
        <f>IF($BA29&gt;=10,SMALL($C29:$AZ29,10)," ")</f>
        <v> </v>
      </c>
      <c r="BL29" s="34"/>
      <c r="BM29" s="45"/>
      <c r="BN29" s="46">
        <f>SUM(BB29:BK29)</f>
        <v>197</v>
      </c>
      <c r="BO29" s="46" t="s">
        <v>145</v>
      </c>
      <c r="BP29" s="46">
        <f>SUM(BN29:BN29)</f>
        <v>197</v>
      </c>
      <c r="BQ29" s="46">
        <f>COUNTIF(BB29:BL29,"&gt;0")</f>
        <v>3</v>
      </c>
      <c r="BR29" s="24">
        <f>SUM(BP29/(BQ29*2))</f>
        <v>32.833333333333336</v>
      </c>
      <c r="BS29" s="48">
        <f>BP29</f>
        <v>197</v>
      </c>
      <c r="BT29" s="40">
        <f>COUNTIF(BB29:BK29,"&gt;0")</f>
        <v>3</v>
      </c>
      <c r="BU29" s="40">
        <f>COUNTIF(C29:AZ29,"&gt;0")</f>
        <v>3</v>
      </c>
      <c r="BV29" s="40">
        <f>SUM(BU29-BT29)</f>
        <v>0</v>
      </c>
    </row>
    <row r="30" spans="1:74" s="64" customFormat="1" ht="14.25" customHeight="1">
      <c r="A30" s="18"/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4"/>
      <c r="BB30" s="55"/>
      <c r="BC30" s="56"/>
      <c r="BD30" s="56"/>
      <c r="BE30" s="56"/>
      <c r="BF30" s="56"/>
      <c r="BG30" s="56"/>
      <c r="BH30" s="56"/>
      <c r="BI30" s="56"/>
      <c r="BJ30" s="56"/>
      <c r="BK30" s="56"/>
      <c r="BL30" s="54"/>
      <c r="BM30" s="56"/>
      <c r="BN30" s="56"/>
      <c r="BO30" s="70"/>
      <c r="BP30" s="70"/>
      <c r="BQ30" s="56"/>
      <c r="BR30" s="72"/>
      <c r="BS30" s="62">
        <f>BP29</f>
        <v>197</v>
      </c>
      <c r="BT30" s="323">
        <f>BT29</f>
        <v>3</v>
      </c>
      <c r="BU30" s="62">
        <f>BU29</f>
        <v>3</v>
      </c>
      <c r="BV30" s="63"/>
    </row>
    <row r="31" spans="1:74" ht="14.25" customHeight="1">
      <c r="A31" s="18">
        <v>15</v>
      </c>
      <c r="B31" s="35" t="s">
        <v>253</v>
      </c>
      <c r="C31" s="36">
        <v>67</v>
      </c>
      <c r="D31" s="36">
        <v>78</v>
      </c>
      <c r="E31" s="36">
        <v>80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>
        <f>COUNTIF(C31:AZ31,"&gt;0")</f>
        <v>3</v>
      </c>
      <c r="BB31" s="39">
        <f>IF($BA31&gt;=1,SMALL($C31:$AZ31,1)," ")</f>
        <v>67</v>
      </c>
      <c r="BC31" s="40">
        <f>IF($BA31&gt;=2,SMALL($C31:$AZ31,2)," ")</f>
        <v>78</v>
      </c>
      <c r="BD31" s="40">
        <f>IF($BA31&gt;=3,SMALL($C31:$AZ31,3)," ")</f>
        <v>80</v>
      </c>
      <c r="BE31" s="40" t="str">
        <f>IF($BA31&gt;=4,SMALL($C31:$AZ31,4)," ")</f>
        <v> </v>
      </c>
      <c r="BF31" s="40" t="str">
        <f>IF($BA31&gt;=5,SMALL($C31:$AZ31,5)," ")</f>
        <v> </v>
      </c>
      <c r="BG31" s="40" t="str">
        <f>IF($BA31&gt;=6,SMALL($C31:$AZ31,6)," ")</f>
        <v> </v>
      </c>
      <c r="BH31" s="40" t="str">
        <f>IF($BA31&gt;=7,SMALL($C31:$AZ31,7)," ")</f>
        <v> </v>
      </c>
      <c r="BI31" s="40" t="str">
        <f>IF($BA31&gt;=8,SMALL($C31:$AZ31,8)," ")</f>
        <v> </v>
      </c>
      <c r="BJ31" s="40" t="str">
        <f>IF($BA31&gt;=9,SMALL($C31:$AZ31,9)," ")</f>
        <v> </v>
      </c>
      <c r="BK31" s="40" t="str">
        <f>IF($BA31&gt;=10,SMALL($C31:$AZ31,10)," ")</f>
        <v> </v>
      </c>
      <c r="BL31" s="34"/>
      <c r="BM31" s="45"/>
      <c r="BN31" s="46">
        <f>SUM(BB31:BK31)</f>
        <v>225</v>
      </c>
      <c r="BO31" s="46" t="s">
        <v>145</v>
      </c>
      <c r="BP31" s="46">
        <f>SUM(BN31:BN31)</f>
        <v>225</v>
      </c>
      <c r="BQ31" s="46">
        <f>COUNTIF(BB31:BL31,"&gt;0")</f>
        <v>3</v>
      </c>
      <c r="BR31" s="24">
        <f>SUM(BP31/(BQ31*2))</f>
        <v>37.5</v>
      </c>
      <c r="BS31" s="48">
        <f>BP31</f>
        <v>225</v>
      </c>
      <c r="BT31" s="40">
        <f>COUNTIF(BB31:BK31,"&gt;0")</f>
        <v>3</v>
      </c>
      <c r="BU31" s="40">
        <f>COUNTIF(C31:AZ31,"&gt;0")</f>
        <v>3</v>
      </c>
      <c r="BV31" s="40">
        <f>SUM(BU31-BT31)</f>
        <v>0</v>
      </c>
    </row>
    <row r="32" spans="1:74" s="64" customFormat="1" ht="14.25" customHeight="1">
      <c r="A32" s="18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4"/>
      <c r="BB32" s="55"/>
      <c r="BC32" s="56"/>
      <c r="BD32" s="63"/>
      <c r="BE32" s="63"/>
      <c r="BF32" s="63"/>
      <c r="BG32" s="63"/>
      <c r="BH32" s="63"/>
      <c r="BI32" s="63"/>
      <c r="BJ32" s="63"/>
      <c r="BK32" s="63"/>
      <c r="BL32" s="54"/>
      <c r="BM32" s="56"/>
      <c r="BN32" s="56"/>
      <c r="BO32" s="70"/>
      <c r="BP32" s="70"/>
      <c r="BQ32" s="56"/>
      <c r="BR32" s="72"/>
      <c r="BS32" s="62">
        <f>BP31</f>
        <v>225</v>
      </c>
      <c r="BT32" s="323">
        <f>BT31</f>
        <v>3</v>
      </c>
      <c r="BU32" s="62">
        <f>BU31</f>
        <v>3</v>
      </c>
      <c r="BV32" s="63"/>
    </row>
    <row r="33" spans="1:74" ht="14.25" customHeight="1">
      <c r="A33" s="18">
        <v>14</v>
      </c>
      <c r="B33" s="35" t="s">
        <v>193</v>
      </c>
      <c r="C33" s="36">
        <v>59</v>
      </c>
      <c r="D33" s="36">
        <v>63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>
        <f>COUNTIF(C33:AZ33,"&gt;0")</f>
        <v>2</v>
      </c>
      <c r="BB33" s="39">
        <f>IF($BA33&gt;=1,SMALL($C33:$AZ33,1)," ")</f>
        <v>59</v>
      </c>
      <c r="BC33" s="40">
        <f>IF($BA33&gt;=2,SMALL($C33:$AZ33,2)," ")</f>
        <v>63</v>
      </c>
      <c r="BD33" s="40" t="str">
        <f>IF($BA33&gt;=3,SMALL($C33:$AZ33,3)," ")</f>
        <v> </v>
      </c>
      <c r="BE33" s="40" t="str">
        <f>IF($BA33&gt;=4,SMALL($C33:$AZ33,4)," ")</f>
        <v> </v>
      </c>
      <c r="BF33" s="40" t="str">
        <f>IF($BA33&gt;=5,SMALL($C33:$AZ33,5)," ")</f>
        <v> </v>
      </c>
      <c r="BG33" s="40" t="str">
        <f>IF($BA33&gt;=6,SMALL($C33:$AZ33,6)," ")</f>
        <v> </v>
      </c>
      <c r="BH33" s="40" t="str">
        <f>IF($BA33&gt;=7,SMALL($C33:$AZ33,7)," ")</f>
        <v> </v>
      </c>
      <c r="BI33" s="40" t="str">
        <f>IF($BA33&gt;=8,SMALL($C33:$AZ33,8)," ")</f>
        <v> </v>
      </c>
      <c r="BJ33" s="40" t="str">
        <f>IF($BA33&gt;=9,SMALL($C33:$AZ33,9)," ")</f>
        <v> </v>
      </c>
      <c r="BK33" s="40" t="str">
        <f>IF($BA33&gt;=10,SMALL($C33:$AZ33,10)," ")</f>
        <v> </v>
      </c>
      <c r="BL33" s="34"/>
      <c r="BM33" s="45"/>
      <c r="BN33" s="46">
        <f>SUM(BB33:BK33)</f>
        <v>122</v>
      </c>
      <c r="BO33" s="46" t="s">
        <v>145</v>
      </c>
      <c r="BP33" s="46">
        <f>SUM(BN33:BN33)</f>
        <v>122</v>
      </c>
      <c r="BQ33" s="46">
        <f>COUNTIF(BB33:BL33,"&gt;0")</f>
        <v>2</v>
      </c>
      <c r="BR33" s="24">
        <f>SUM(BP33/(BQ33*2))</f>
        <v>30.5</v>
      </c>
      <c r="BS33" s="48">
        <f>BP33</f>
        <v>122</v>
      </c>
      <c r="BT33" s="40">
        <f>COUNTIF(BB33:BK33,"&gt;0")</f>
        <v>2</v>
      </c>
      <c r="BU33" s="40">
        <f>COUNTIF(C33:AZ33,"&gt;0")</f>
        <v>2</v>
      </c>
      <c r="BV33" s="40">
        <f>SUM(BU33-BT33)</f>
        <v>0</v>
      </c>
    </row>
    <row r="34" spans="1:74" s="64" customFormat="1" ht="14.25" customHeight="1">
      <c r="A34" s="18"/>
      <c r="B34" s="49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54"/>
      <c r="BB34" s="55"/>
      <c r="BC34" s="56"/>
      <c r="BD34" s="56"/>
      <c r="BE34" s="56"/>
      <c r="BF34" s="56"/>
      <c r="BG34" s="56"/>
      <c r="BH34" s="56"/>
      <c r="BI34" s="56"/>
      <c r="BJ34" s="56"/>
      <c r="BK34" s="56"/>
      <c r="BL34" s="54"/>
      <c r="BM34" s="54"/>
      <c r="BN34" s="54"/>
      <c r="BO34" s="61"/>
      <c r="BP34" s="61"/>
      <c r="BQ34" s="54"/>
      <c r="BR34" s="72"/>
      <c r="BS34" s="62">
        <f>BP33</f>
        <v>122</v>
      </c>
      <c r="BT34" s="18">
        <f>BT33</f>
        <v>2</v>
      </c>
      <c r="BU34" s="62">
        <f>BU33</f>
        <v>2</v>
      </c>
      <c r="BV34" s="56"/>
    </row>
    <row r="35" spans="1:74" ht="14.25" customHeight="1">
      <c r="A35" s="18">
        <v>16</v>
      </c>
      <c r="B35" s="35" t="s">
        <v>160</v>
      </c>
      <c r="C35" s="36">
        <v>56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>
        <f>COUNTIF(C35:AZ35,"&gt;0")</f>
        <v>1</v>
      </c>
      <c r="BB35" s="39">
        <f>IF($BA35&gt;=1,SMALL($C35:$AZ35,1)," ")</f>
        <v>56</v>
      </c>
      <c r="BC35" s="40" t="str">
        <f>IF($BA35&gt;=2,SMALL($C35:$AZ35,2)," ")</f>
        <v> </v>
      </c>
      <c r="BD35" s="40" t="str">
        <f>IF($BA35&gt;=3,SMALL($C35:$AZ35,3)," ")</f>
        <v> </v>
      </c>
      <c r="BE35" s="40" t="str">
        <f>IF($BA35&gt;=4,SMALL($C35:$AZ35,4)," ")</f>
        <v> </v>
      </c>
      <c r="BF35" s="40" t="str">
        <f>IF($BA35&gt;=5,SMALL($C35:$AZ35,5)," ")</f>
        <v> </v>
      </c>
      <c r="BG35" s="40" t="str">
        <f>IF($BA35&gt;=6,SMALL($C35:$AZ35,6)," ")</f>
        <v> </v>
      </c>
      <c r="BH35" s="40" t="str">
        <f>IF($BA35&gt;=7,SMALL($C35:$AZ35,7)," ")</f>
        <v> </v>
      </c>
      <c r="BI35" s="40" t="str">
        <f>IF($BA35&gt;=8,SMALL($C35:$AZ35,8)," ")</f>
        <v> </v>
      </c>
      <c r="BJ35" s="40" t="str">
        <f>IF($BA35&gt;=9,SMALL($C35:$AZ35,9)," ")</f>
        <v> </v>
      </c>
      <c r="BK35" s="40" t="str">
        <f>IF($BA35&gt;=10,SMALL($C35:$AZ35,10)," ")</f>
        <v> </v>
      </c>
      <c r="BL35" s="34"/>
      <c r="BM35" s="45"/>
      <c r="BN35" s="46">
        <f>SUM(BB35:BK35)</f>
        <v>56</v>
      </c>
      <c r="BO35" s="46" t="s">
        <v>145</v>
      </c>
      <c r="BP35" s="46">
        <f>SUM(BN35:BN35)</f>
        <v>56</v>
      </c>
      <c r="BQ35" s="46">
        <f>COUNTIF(BB35:BL35,"&gt;0")</f>
        <v>1</v>
      </c>
      <c r="BR35" s="24">
        <f>SUM(BP35/(BQ35*2))</f>
        <v>28</v>
      </c>
      <c r="BS35" s="48">
        <f>BP35</f>
        <v>56</v>
      </c>
      <c r="BT35" s="40">
        <f>COUNTIF(BB35:BK35,"&gt;0")</f>
        <v>1</v>
      </c>
      <c r="BU35" s="40">
        <f>COUNTIF(C35:AZ35,"&gt;0")</f>
        <v>1</v>
      </c>
      <c r="BV35" s="40">
        <f>SUM(BU35-BT35)</f>
        <v>0</v>
      </c>
    </row>
    <row r="36" spans="1:74" s="64" customFormat="1" ht="14.25" customHeight="1" thickBot="1">
      <c r="A36" s="18"/>
      <c r="B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4"/>
      <c r="BB36" s="68"/>
      <c r="BC36" s="63"/>
      <c r="BD36" s="63"/>
      <c r="BE36" s="63"/>
      <c r="BF36" s="63"/>
      <c r="BG36" s="63"/>
      <c r="BH36" s="63"/>
      <c r="BI36" s="63"/>
      <c r="BJ36" s="63"/>
      <c r="BK36" s="63"/>
      <c r="BL36" s="54"/>
      <c r="BM36" s="54"/>
      <c r="BN36" s="54"/>
      <c r="BO36" s="61"/>
      <c r="BP36" s="61"/>
      <c r="BQ36" s="54"/>
      <c r="BR36" s="72"/>
      <c r="BS36" s="62">
        <f>BP35</f>
        <v>56</v>
      </c>
      <c r="BT36" s="323">
        <f>BT35</f>
        <v>1</v>
      </c>
      <c r="BU36" s="62">
        <f>BU35</f>
        <v>1</v>
      </c>
      <c r="BV36" s="63"/>
    </row>
    <row r="37" spans="1:74" ht="14.25" customHeight="1">
      <c r="A37" s="18">
        <v>19</v>
      </c>
      <c r="B37" s="35" t="s">
        <v>180</v>
      </c>
      <c r="C37" s="36">
        <v>63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>
        <f>COUNTIF(C37:AZ37,"&gt;0")</f>
        <v>1</v>
      </c>
      <c r="BB37" s="39">
        <f>IF($BA37&gt;=1,SMALL($C37:$AZ37,1)," ")</f>
        <v>63</v>
      </c>
      <c r="BC37" s="40" t="str">
        <f>IF($BA37&gt;=2,SMALL($C37:$AZ37,2)," ")</f>
        <v> </v>
      </c>
      <c r="BD37" s="40" t="str">
        <f>IF($BA37&gt;=3,SMALL($C37:$AZ37,3)," ")</f>
        <v> </v>
      </c>
      <c r="BE37" s="40" t="str">
        <f>IF($BA37&gt;=4,SMALL($C37:$AZ37,4)," ")</f>
        <v> </v>
      </c>
      <c r="BF37" s="40" t="str">
        <f>IF($BA37&gt;=5,SMALL($C37:$AZ37,5)," ")</f>
        <v> </v>
      </c>
      <c r="BG37" s="40" t="str">
        <f>IF($BA37&gt;=6,SMALL($C37:$AZ37,6)," ")</f>
        <v> </v>
      </c>
      <c r="BH37" s="40" t="str">
        <f>IF($BA37&gt;=7,SMALL($C37:$AZ37,7)," ")</f>
        <v> </v>
      </c>
      <c r="BI37" s="40" t="str">
        <f>IF($BA37&gt;=8,SMALL($C37:$AZ37,8)," ")</f>
        <v> </v>
      </c>
      <c r="BJ37" s="40" t="str">
        <f>IF($BA37&gt;=9,SMALL($C37:$AZ37,9)," ")</f>
        <v> </v>
      </c>
      <c r="BK37" s="40" t="str">
        <f>IF($BA37&gt;=10,SMALL($C37:$AZ37,10)," ")</f>
        <v> </v>
      </c>
      <c r="BL37" s="34"/>
      <c r="BM37" s="45"/>
      <c r="BN37" s="46">
        <f>SUM(BB37:BK37)</f>
        <v>63</v>
      </c>
      <c r="BO37" s="46" t="s">
        <v>145</v>
      </c>
      <c r="BP37" s="46">
        <f>SUM(BN37:BN37)</f>
        <v>63</v>
      </c>
      <c r="BQ37" s="46">
        <f>COUNTIF(BB37:BL37,"&gt;0")</f>
        <v>1</v>
      </c>
      <c r="BR37" s="24">
        <f>SUM(BP37/(BQ37*2))</f>
        <v>31.5</v>
      </c>
      <c r="BS37" s="48">
        <f>BP37</f>
        <v>63</v>
      </c>
      <c r="BT37" s="40">
        <f>COUNTIF(BB37:BK37,"&gt;0")</f>
        <v>1</v>
      </c>
      <c r="BU37" s="40">
        <f>COUNTIF(C37:AZ37,"&gt;0")</f>
        <v>1</v>
      </c>
      <c r="BV37" s="40">
        <f>SUM(BU37-BT37)</f>
        <v>0</v>
      </c>
    </row>
    <row r="38" spans="1:74" s="64" customFormat="1" ht="14.25" customHeight="1" thickBot="1">
      <c r="A38" s="18"/>
      <c r="B38" s="49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4"/>
      <c r="BB38" s="68"/>
      <c r="BC38" s="63"/>
      <c r="BD38" s="63"/>
      <c r="BE38" s="63"/>
      <c r="BF38" s="63"/>
      <c r="BG38" s="63"/>
      <c r="BH38" s="63"/>
      <c r="BI38" s="63"/>
      <c r="BJ38" s="63"/>
      <c r="BK38" s="63"/>
      <c r="BL38" s="54"/>
      <c r="BM38" s="56"/>
      <c r="BN38" s="56"/>
      <c r="BO38" s="70"/>
      <c r="BP38" s="70"/>
      <c r="BQ38" s="56"/>
      <c r="BR38" s="72"/>
      <c r="BS38" s="62">
        <f>BP37</f>
        <v>63</v>
      </c>
      <c r="BT38" s="323">
        <f>BT37</f>
        <v>1</v>
      </c>
      <c r="BU38" s="62">
        <f>BU37</f>
        <v>1</v>
      </c>
      <c r="BV38" s="63"/>
    </row>
    <row r="39" spans="1:74" ht="14.25" customHeight="1">
      <c r="A39" s="18">
        <v>20</v>
      </c>
      <c r="B39" s="35" t="s">
        <v>181</v>
      </c>
      <c r="C39" s="36">
        <v>66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>
        <f>COUNTIF(C39:AZ39,"&gt;0")</f>
        <v>1</v>
      </c>
      <c r="BB39" s="39">
        <f>IF($BA39&gt;=1,SMALL($C39:$AZ39,1)," ")</f>
        <v>66</v>
      </c>
      <c r="BC39" s="40" t="str">
        <f>IF($BA39&gt;=2,SMALL($C39:$AZ39,2)," ")</f>
        <v> </v>
      </c>
      <c r="BD39" s="40" t="str">
        <f>IF($BA39&gt;=3,SMALL($C39:$AZ39,3)," ")</f>
        <v> </v>
      </c>
      <c r="BE39" s="40" t="str">
        <f>IF($BA39&gt;=4,SMALL($C39:$AZ39,4)," ")</f>
        <v> </v>
      </c>
      <c r="BF39" s="40" t="str">
        <f>IF($BA39&gt;=5,SMALL($C39:$AZ39,5)," ")</f>
        <v> </v>
      </c>
      <c r="BG39" s="40" t="str">
        <f>IF($BA39&gt;=6,SMALL($C39:$AZ39,6)," ")</f>
        <v> </v>
      </c>
      <c r="BH39" s="40" t="str">
        <f>IF($BA39&gt;=7,SMALL($C39:$AZ39,7)," ")</f>
        <v> </v>
      </c>
      <c r="BI39" s="40" t="str">
        <f>IF($BA39&gt;=8,SMALL($C39:$AZ39,8)," ")</f>
        <v> </v>
      </c>
      <c r="BJ39" s="40" t="str">
        <f>IF($BA39&gt;=9,SMALL($C39:$AZ39,9)," ")</f>
        <v> </v>
      </c>
      <c r="BK39" s="40" t="str">
        <f>IF($BA39&gt;=10,SMALL($C39:$AZ39,10)," ")</f>
        <v> </v>
      </c>
      <c r="BL39" s="34"/>
      <c r="BM39" s="45"/>
      <c r="BN39" s="46">
        <f>SUM(BB39:BK39)</f>
        <v>66</v>
      </c>
      <c r="BO39" s="46" t="s">
        <v>145</v>
      </c>
      <c r="BP39" s="46">
        <f>SUM(BN39:BN39)</f>
        <v>66</v>
      </c>
      <c r="BQ39" s="46">
        <f>COUNTIF(BB39:BL39,"&gt;0")</f>
        <v>1</v>
      </c>
      <c r="BR39" s="24">
        <f>SUM(BP39/(BQ39*2))</f>
        <v>33</v>
      </c>
      <c r="BS39" s="48">
        <f>BP39</f>
        <v>66</v>
      </c>
      <c r="BT39" s="40">
        <f>COUNTIF(BB39:BK39,"&gt;0")</f>
        <v>1</v>
      </c>
      <c r="BU39" s="40">
        <f>COUNTIF(C39:AZ39,"&gt;0")</f>
        <v>1</v>
      </c>
      <c r="BV39" s="40">
        <f>SUM(BU39-BT39)</f>
        <v>0</v>
      </c>
    </row>
    <row r="40" spans="1:74" s="64" customFormat="1" ht="14.25" customHeight="1" thickBot="1">
      <c r="A40" s="18"/>
      <c r="B40" s="49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4"/>
      <c r="BB40" s="68"/>
      <c r="BC40" s="63"/>
      <c r="BD40" s="63"/>
      <c r="BE40" s="63"/>
      <c r="BF40" s="63"/>
      <c r="BG40" s="63"/>
      <c r="BH40" s="63"/>
      <c r="BI40" s="63"/>
      <c r="BJ40" s="63"/>
      <c r="BK40" s="63"/>
      <c r="BL40" s="54"/>
      <c r="BM40" s="56"/>
      <c r="BN40" s="56"/>
      <c r="BO40" s="70"/>
      <c r="BP40" s="70"/>
      <c r="BQ40" s="56"/>
      <c r="BR40" s="72"/>
      <c r="BS40" s="62">
        <f>BP39</f>
        <v>66</v>
      </c>
      <c r="BT40" s="323">
        <f>BT39</f>
        <v>1</v>
      </c>
      <c r="BU40" s="62">
        <f>BU39</f>
        <v>1</v>
      </c>
      <c r="BV40" s="63"/>
    </row>
    <row r="41" spans="1:74" ht="14.25" customHeight="1">
      <c r="A41" s="18">
        <v>17</v>
      </c>
      <c r="B41" s="35" t="s">
        <v>172</v>
      </c>
      <c r="C41" s="36">
        <v>67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>
        <f>COUNTIF(C41:AZ41,"&gt;0")</f>
        <v>1</v>
      </c>
      <c r="BB41" s="39">
        <f>IF($BA41&gt;=1,SMALL($C41:$AZ41,1)," ")</f>
        <v>67</v>
      </c>
      <c r="BC41" s="40" t="str">
        <f>IF($BA41&gt;=2,SMALL($C41:$AZ41,2)," ")</f>
        <v> </v>
      </c>
      <c r="BD41" s="40" t="str">
        <f>IF($BA41&gt;=3,SMALL($C41:$AZ41,3)," ")</f>
        <v> </v>
      </c>
      <c r="BE41" s="40" t="str">
        <f>IF($BA41&gt;=4,SMALL($C41:$AZ41,4)," ")</f>
        <v> </v>
      </c>
      <c r="BF41" s="40" t="str">
        <f>IF($BA41&gt;=5,SMALL($C41:$AZ41,5)," ")</f>
        <v> </v>
      </c>
      <c r="BG41" s="40" t="str">
        <f>IF($BA41&gt;=6,SMALL($C41:$AZ41,6)," ")</f>
        <v> </v>
      </c>
      <c r="BH41" s="40" t="str">
        <f>IF($BA41&gt;=7,SMALL($C41:$AZ41,7)," ")</f>
        <v> </v>
      </c>
      <c r="BI41" s="40" t="str">
        <f>IF($BA41&gt;=8,SMALL($C41:$AZ41,8)," ")</f>
        <v> </v>
      </c>
      <c r="BJ41" s="40" t="str">
        <f>IF($BA41&gt;=9,SMALL($C41:$AZ41,9)," ")</f>
        <v> </v>
      </c>
      <c r="BK41" s="40" t="str">
        <f>IF($BA41&gt;=10,SMALL($C41:$AZ41,10)," ")</f>
        <v> </v>
      </c>
      <c r="BL41" s="34"/>
      <c r="BM41" s="45"/>
      <c r="BN41" s="46">
        <f>SUM(BB41:BK41)</f>
        <v>67</v>
      </c>
      <c r="BO41" s="46" t="s">
        <v>145</v>
      </c>
      <c r="BP41" s="46">
        <f>SUM(BN41:BN41)</f>
        <v>67</v>
      </c>
      <c r="BQ41" s="46">
        <f>COUNTIF(BB41:BL41,"&gt;0")</f>
        <v>1</v>
      </c>
      <c r="BR41" s="24">
        <f>SUM(BP41/(BQ41*2))</f>
        <v>33.5</v>
      </c>
      <c r="BS41" s="48">
        <f>BP41</f>
        <v>67</v>
      </c>
      <c r="BT41" s="40">
        <f>COUNTIF(BB41:BK41,"&gt;0")</f>
        <v>1</v>
      </c>
      <c r="BU41" s="40">
        <f>COUNTIF(C41:AZ41,"&gt;0")</f>
        <v>1</v>
      </c>
      <c r="BV41" s="40">
        <f>SUM(BU41-BT41)</f>
        <v>0</v>
      </c>
    </row>
    <row r="42" spans="1:74" s="64" customFormat="1" ht="14.25" customHeight="1" thickBot="1">
      <c r="A42" s="18"/>
      <c r="B42" s="49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4"/>
      <c r="BB42" s="68"/>
      <c r="BC42" s="63"/>
      <c r="BD42" s="63"/>
      <c r="BE42" s="63"/>
      <c r="BF42" s="63"/>
      <c r="BG42" s="63"/>
      <c r="BH42" s="63"/>
      <c r="BI42" s="63"/>
      <c r="BJ42" s="63"/>
      <c r="BK42" s="63"/>
      <c r="BL42" s="54"/>
      <c r="BM42" s="56"/>
      <c r="BN42" s="56"/>
      <c r="BO42" s="70"/>
      <c r="BP42" s="70"/>
      <c r="BQ42" s="56"/>
      <c r="BR42" s="72"/>
      <c r="BS42" s="62">
        <f>BP41</f>
        <v>67</v>
      </c>
      <c r="BT42" s="323">
        <f>BT41</f>
        <v>1</v>
      </c>
      <c r="BU42" s="62">
        <f>BU41</f>
        <v>1</v>
      </c>
      <c r="BV42" s="63"/>
    </row>
    <row r="43" spans="1:74" ht="14.25" customHeight="1">
      <c r="A43" s="18">
        <v>18</v>
      </c>
      <c r="B43" s="35" t="s">
        <v>158</v>
      </c>
      <c r="C43" s="36">
        <v>80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>
        <f>COUNTIF(C43:AZ43,"&gt;0")</f>
        <v>1</v>
      </c>
      <c r="BB43" s="39">
        <f>IF($BA43&gt;=1,SMALL($C43:$AZ43,1)," ")</f>
        <v>80</v>
      </c>
      <c r="BC43" s="40" t="str">
        <f>IF($BA43&gt;=2,SMALL($C43:$AZ43,2)," ")</f>
        <v> </v>
      </c>
      <c r="BD43" s="40" t="str">
        <f>IF($BA43&gt;=3,SMALL($C43:$AZ43,3)," ")</f>
        <v> </v>
      </c>
      <c r="BE43" s="40" t="str">
        <f>IF($BA43&gt;=4,SMALL($C43:$AZ43,4)," ")</f>
        <v> </v>
      </c>
      <c r="BF43" s="40" t="str">
        <f>IF($BA43&gt;=5,SMALL($C43:$AZ43,5)," ")</f>
        <v> </v>
      </c>
      <c r="BG43" s="40" t="str">
        <f>IF($BA43&gt;=6,SMALL($C43:$AZ43,6)," ")</f>
        <v> </v>
      </c>
      <c r="BH43" s="40" t="str">
        <f>IF($BA43&gt;=7,SMALL($C43:$AZ43,7)," ")</f>
        <v> </v>
      </c>
      <c r="BI43" s="40" t="str">
        <f>IF($BA43&gt;=8,SMALL($C43:$AZ43,8)," ")</f>
        <v> </v>
      </c>
      <c r="BJ43" s="40" t="str">
        <f>IF($BA43&gt;=9,SMALL($C43:$AZ43,9)," ")</f>
        <v> </v>
      </c>
      <c r="BK43" s="40" t="str">
        <f>IF($BA43&gt;=10,SMALL($C43:$AZ43,10)," ")</f>
        <v> </v>
      </c>
      <c r="BL43" s="34"/>
      <c r="BM43" s="45"/>
      <c r="BN43" s="46">
        <f>SUM(BB43:BK43)</f>
        <v>80</v>
      </c>
      <c r="BO43" s="46" t="s">
        <v>145</v>
      </c>
      <c r="BP43" s="46">
        <f>SUM(BN43:BN43)</f>
        <v>80</v>
      </c>
      <c r="BQ43" s="46">
        <f>COUNTIF(BB43:BL43,"&gt;0")</f>
        <v>1</v>
      </c>
      <c r="BR43" s="24">
        <f>SUM(BP43/(BQ43*2))</f>
        <v>40</v>
      </c>
      <c r="BS43" s="48">
        <f>BP43</f>
        <v>80</v>
      </c>
      <c r="BT43" s="40">
        <f>COUNTIF(BB43:BK43,"&gt;0")</f>
        <v>1</v>
      </c>
      <c r="BU43" s="40">
        <f>COUNTIF(C43:AZ43,"&gt;0")</f>
        <v>1</v>
      </c>
      <c r="BV43" s="40">
        <f>SUM(BU43-BT43)</f>
        <v>0</v>
      </c>
    </row>
    <row r="44" spans="1:74" s="64" customFormat="1" ht="14.25" customHeight="1" thickBot="1">
      <c r="A44" s="18"/>
      <c r="B44" s="49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68"/>
      <c r="BC44" s="63"/>
      <c r="BD44" s="63"/>
      <c r="BE44" s="63"/>
      <c r="BF44" s="63"/>
      <c r="BG44" s="63"/>
      <c r="BH44" s="63"/>
      <c r="BI44" s="63"/>
      <c r="BJ44" s="63"/>
      <c r="BK44" s="63"/>
      <c r="BL44" s="54"/>
      <c r="BM44" s="56"/>
      <c r="BN44" s="56"/>
      <c r="BO44" s="70"/>
      <c r="BP44" s="70"/>
      <c r="BQ44" s="56"/>
      <c r="BR44" s="72"/>
      <c r="BS44" s="62">
        <f>BP43</f>
        <v>80</v>
      </c>
      <c r="BT44" s="323">
        <f>BT43</f>
        <v>1</v>
      </c>
      <c r="BU44" s="62">
        <f>BU43</f>
        <v>1</v>
      </c>
      <c r="BV44" s="63"/>
    </row>
  </sheetData>
  <mergeCells count="1">
    <mergeCell ref="A1:BQ1"/>
  </mergeCells>
  <printOptions/>
  <pageMargins left="0" right="0.19652777777777777" top="0.19652777777777777" bottom="0.19652777777777777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Blond</dc:creator>
  <cp:keywords/>
  <dc:description/>
  <cp:lastModifiedBy>graf</cp:lastModifiedBy>
  <cp:lastPrinted>2007-09-28T19:05:19Z</cp:lastPrinted>
  <dcterms:modified xsi:type="dcterms:W3CDTF">2007-10-05T14:01:11Z</dcterms:modified>
  <cp:category/>
  <cp:version/>
  <cp:contentType/>
  <cp:contentStatus/>
</cp:coreProperties>
</file>